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<sst xmlns="http://schemas.openxmlformats.org/spreadsheetml/2006/main" uniqueCount="88">
  <si>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</si>
  <si>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</si>
  <si>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</si>
  <si>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</si>
  <si>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</si>
  <si>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</si>
  <si>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</si>
  <si>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</si>
  <si>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</si>
  <si>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</si>
  <si>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</si>
  <si>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</si>
  <si>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</si>
  <si>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</si>
  <si>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</si>
  <si>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</si>
  <si>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</si>
  <si>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</si>
  <si>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</si>
  <si>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</si>
  <si>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</si>
  <si>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</si>
  <si>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</si>
  <si>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</si>
  <si>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</si>
  <si>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</si>
  <si>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</si>
  <si>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</si>
  <si>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</si>
  <si>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</si>
  <si>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</si>
  <si>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</si>
  <si>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</si>
  <si>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</si>
  <si>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</si>
  <si>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</si>
  <si>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</si>
  <si>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</si>
  <si>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</si>
  <si>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</si>
  <si>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</si>
  <si>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</si>
  <si>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</si>
  <si>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</si>
  <si>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</si>
  <si>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</si>
  <si>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</si>
  <si>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</si>
  <si>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</si>
  <si>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</si>
  <si>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</si>
  <si>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</si>
  <si>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</si>
  <si>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</si>
  <si>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</si>
  <si>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</si>
  <si>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</si>
  <si>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ht343</t>
  </si>
  <si>
    <t>lp02</t>
  </si>
  <si>
    <t>RNパック</t>
  </si>
  <si>
    <t>4月01日(土)</t>
  </si>
  <si>
    <t>ht344</t>
  </si>
  <si>
    <t>ht345</t>
  </si>
  <si>
    <t>ht346</t>
  </si>
  <si>
    <t>空電</t>
  </si>
  <si>
    <t>ht347</t>
  </si>
  <si>
    <t>ht348</t>
  </si>
  <si>
    <t>雑誌 TOTAL</t>
  </si>
  <si>
    <t>●DVD 広告</t>
  </si>
  <si>
    <t>pk277</t>
  </si>
  <si>
    <t>アドライヴ</t>
  </si>
  <si>
    <t>三和出版</t>
  </si>
  <si>
    <t>DVD漫画たかし</t>
  </si>
  <si>
    <t>A4変形判、CVSフル</t>
  </si>
  <si>
    <t>MEN'S DVD SEXY</t>
  </si>
  <si>
    <t>DVD袋表4C</t>
  </si>
  <si>
    <t>4月24日(月)</t>
  </si>
  <si>
    <t>pk278</t>
  </si>
  <si>
    <t>DVD TOTAL</t>
  </si>
  <si>
    <t>●リスティング 広告</t>
  </si>
  <si>
    <t>UA</t>
  </si>
  <si>
    <t>adyd</t>
  </si>
  <si>
    <t>ADIT</t>
  </si>
  <si>
    <t>YDN（ディスプレイ広告）</t>
  </si>
  <si>
    <t>4/1～4/30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</si>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</sst>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0.80555555555556</v>
      </c>
      <c r="B10" s="187" t="s">
        <v>57</v>
      </c>
      <c r="C10" s="187"/>
      <c r="D10" s="187"/>
      <c r="E10" s="187"/>
      <c r="F10" s="187"/>
      <c r="G10" s="187" t="s">
        <v>58</v>
      </c>
      <c r="H10" s="90" t="s">
        <v>59</v>
      </c>
      <c r="I10" s="90"/>
      <c r="J10" s="188" t="s">
        <v>60</v>
      </c>
      <c r="K10" s="179">
        <v>900000</v>
      </c>
      <c r="L10" s="79">
        <v>124</v>
      </c>
      <c r="M10" s="79">
        <v>0</v>
      </c>
      <c r="N10" s="79">
        <v>492</v>
      </c>
      <c r="O10" s="91">
        <v>37</v>
      </c>
      <c r="P10" s="92">
        <v>2</v>
      </c>
      <c r="Q10" s="93">
        <f>O10+P10</f>
        <v>39</v>
      </c>
      <c r="R10" s="80">
        <f>IFERROR(Q10/N10,"-")</f>
        <v>0.079268292682927</v>
      </c>
      <c r="S10" s="79">
        <v>13</v>
      </c>
      <c r="T10" s="79">
        <v>16</v>
      </c>
      <c r="U10" s="80">
        <f>IFERROR(T10/(Q10),"-")</f>
        <v>0.41025641025641</v>
      </c>
      <c r="V10" s="81">
        <f>IFERROR(K10/SUM(Q10:Q15),"-")</f>
        <v>8181.8181818182</v>
      </c>
      <c r="W10" s="82">
        <v>5</v>
      </c>
      <c r="X10" s="80">
        <f>IF(Q10=0,"-",W10/Q10)</f>
        <v>0.12820512820513</v>
      </c>
      <c r="Y10" s="184">
        <v>250000</v>
      </c>
      <c r="Z10" s="185">
        <f>IFERROR(Y10/Q10,"-")</f>
        <v>6410.2564102564</v>
      </c>
      <c r="AA10" s="185">
        <f>IFERROR(Y10/W10,"-")</f>
        <v>50000</v>
      </c>
      <c r="AB10" s="179">
        <f>SUM(Y10:Y15)-SUM(K10:K15)</f>
        <v>-175000</v>
      </c>
      <c r="AC10" s="83">
        <f>SUM(Y10:Y15)/SUM(K10:K15)</f>
        <v>0.80555555555556</v>
      </c>
      <c r="AD10" s="77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10</v>
      </c>
      <c r="AO10" s="101">
        <f>IF(Q10=0,"",IF(AN10=0,"",(AN10/Q10)))</f>
        <v>0.25641025641026</v>
      </c>
      <c r="AP10" s="100">
        <v>1</v>
      </c>
      <c r="AQ10" s="102">
        <f>IFERROR(AP10/AN10,"-")</f>
        <v>0.1</v>
      </c>
      <c r="AR10" s="103">
        <v>18000</v>
      </c>
      <c r="AS10" s="104">
        <f>IFERROR(AR10/AN10,"-")</f>
        <v>1800</v>
      </c>
      <c r="AT10" s="105"/>
      <c r="AU10" s="105"/>
      <c r="AV10" s="105">
        <v>1</v>
      </c>
      <c r="AW10" s="106">
        <v>5</v>
      </c>
      <c r="AX10" s="107">
        <f>IF(Q10=0,"",IF(AW10=0,"",(AW10/Q10)))</f>
        <v>0.12820512820513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7</v>
      </c>
      <c r="BG10" s="113">
        <f>IF(Q10=0,"",IF(BF10=0,"",(BF10/Q10)))</f>
        <v>0.17948717948718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12</v>
      </c>
      <c r="BP10" s="120">
        <f>IF(Q10=0,"",IF(BO10=0,"",(BO10/Q10)))</f>
        <v>0.30769230769231</v>
      </c>
      <c r="BQ10" s="121">
        <v>3</v>
      </c>
      <c r="BR10" s="122">
        <f>IFERROR(BQ10/BO10,"-")</f>
        <v>0.25</v>
      </c>
      <c r="BS10" s="123">
        <v>127000</v>
      </c>
      <c r="BT10" s="124">
        <f>IFERROR(BS10/BO10,"-")</f>
        <v>10583.333333333</v>
      </c>
      <c r="BU10" s="125">
        <v>1</v>
      </c>
      <c r="BV10" s="125"/>
      <c r="BW10" s="125">
        <v>2</v>
      </c>
      <c r="BX10" s="126">
        <v>2</v>
      </c>
      <c r="BY10" s="127">
        <f>IF(Q10=0,"",IF(BX10=0,"",(BX10/Q10)))</f>
        <v>0.051282051282051</v>
      </c>
      <c r="BZ10" s="128">
        <v>1</v>
      </c>
      <c r="CA10" s="129">
        <f>IFERROR(BZ10/BX10,"-")</f>
        <v>0.5</v>
      </c>
      <c r="CB10" s="130">
        <v>105000</v>
      </c>
      <c r="CC10" s="131">
        <f>IFERROR(CB10/BX10,"-")</f>
        <v>52500</v>
      </c>
      <c r="CD10" s="132"/>
      <c r="CE10" s="132"/>
      <c r="CF10" s="132">
        <v>1</v>
      </c>
      <c r="CG10" s="133">
        <v>3</v>
      </c>
      <c r="CH10" s="134">
        <f>IF(Q10=0,"",IF(CG10=0,"",(CG10/Q10)))</f>
        <v>0.076923076923077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5</v>
      </c>
      <c r="CQ10" s="141">
        <v>250000</v>
      </c>
      <c r="CR10" s="141">
        <v>106000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61</v>
      </c>
      <c r="C11" s="187"/>
      <c r="D11" s="187"/>
      <c r="E11" s="187"/>
      <c r="F11" s="187"/>
      <c r="G11" s="187" t="s">
        <v>58</v>
      </c>
      <c r="H11" s="90"/>
      <c r="I11" s="90"/>
      <c r="J11" s="90"/>
      <c r="K11" s="179"/>
      <c r="L11" s="79">
        <v>0</v>
      </c>
      <c r="M11" s="79">
        <v>0</v>
      </c>
      <c r="N11" s="79">
        <v>0</v>
      </c>
      <c r="O11" s="91">
        <v>0</v>
      </c>
      <c r="P11" s="92">
        <v>0</v>
      </c>
      <c r="Q11" s="93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4">
        <v>0</v>
      </c>
      <c r="Z11" s="185" t="str">
        <f>IFERROR(Y11/Q11,"-")</f>
        <v>-</v>
      </c>
      <c r="AA11" s="185" t="str">
        <f>IFERROR(Y11/W11,"-")</f>
        <v>-</v>
      </c>
      <c r="AB11" s="179"/>
      <c r="AC11" s="83"/>
      <c r="AD11" s="77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187" t="s">
        <v>62</v>
      </c>
      <c r="C12" s="187"/>
      <c r="D12" s="187"/>
      <c r="E12" s="187"/>
      <c r="F12" s="187"/>
      <c r="G12" s="187" t="s">
        <v>58</v>
      </c>
      <c r="H12" s="90"/>
      <c r="I12" s="90"/>
      <c r="J12" s="90"/>
      <c r="K12" s="180"/>
      <c r="L12" s="34">
        <v>0</v>
      </c>
      <c r="M12" s="34">
        <v>0</v>
      </c>
      <c r="N12" s="31">
        <v>0</v>
      </c>
      <c r="O12" s="23">
        <v>0</v>
      </c>
      <c r="P12" s="23">
        <v>0</v>
      </c>
      <c r="Q12" s="23">
        <f>O12+P12</f>
        <v>0</v>
      </c>
      <c r="R12" s="32" t="str">
        <f>IFERROR(Q12/N12,"-")</f>
        <v>-</v>
      </c>
      <c r="S12" s="32">
        <v>0</v>
      </c>
      <c r="T12" s="23">
        <v>0</v>
      </c>
      <c r="U12" s="32" t="str">
        <f>IFERROR(T12/(Q12),"-")</f>
        <v>-</v>
      </c>
      <c r="V12" s="25"/>
      <c r="W12" s="25">
        <v>0</v>
      </c>
      <c r="X12" s="25" t="str">
        <f>IF(Q12=0,"-",W12/Q12)</f>
        <v>-</v>
      </c>
      <c r="Y12" s="186">
        <v>0</v>
      </c>
      <c r="Z12" s="186" t="str">
        <f>IFERROR(Y12/Q12,"-")</f>
        <v>-</v>
      </c>
      <c r="AA12" s="186" t="str">
        <f>IFERROR(Y12/W12,"-")</f>
        <v>-</v>
      </c>
      <c r="AB12" s="186"/>
      <c r="AC12" s="33"/>
      <c r="AD12" s="57"/>
      <c r="AE12" s="61"/>
      <c r="AF12" s="62" t="str">
        <f>IF(Q12=0,"",IF(AE12=0,"",(AE12/Q12)))</f>
        <v/>
      </c>
      <c r="AG12" s="61"/>
      <c r="AH12" s="65" t="str">
        <f>IFERROR(AG12/AE12,"-")</f>
        <v>-</v>
      </c>
      <c r="AI12" s="66"/>
      <c r="AJ12" s="67" t="str">
        <f>IFERROR(AI12/AE12,"-")</f>
        <v>-</v>
      </c>
      <c r="AK12" s="68"/>
      <c r="AL12" s="68"/>
      <c r="AM12" s="68"/>
      <c r="AN12" s="61"/>
      <c r="AO12" s="62" t="str">
        <f>IF(Q12=0,"",IF(AN12=0,"",(AN12/Q12)))</f>
        <v/>
      </c>
      <c r="AP12" s="61"/>
      <c r="AQ12" s="65" t="str">
        <f>IFERROR(AP12/AN12,"-")</f>
        <v>-</v>
      </c>
      <c r="AR12" s="66"/>
      <c r="AS12" s="67" t="str">
        <f>IFERROR(AR12/AN12,"-")</f>
        <v>-</v>
      </c>
      <c r="AT12" s="68"/>
      <c r="AU12" s="68"/>
      <c r="AV12" s="68"/>
      <c r="AW12" s="61"/>
      <c r="AX12" s="62" t="str">
        <f>IF(Q12=0,"",IF(AW12=0,"",(AW12/Q12)))</f>
        <v/>
      </c>
      <c r="AY12" s="61"/>
      <c r="AZ12" s="65" t="str">
        <f>IFERROR(AY12/AW12,"-")</f>
        <v>-</v>
      </c>
      <c r="BA12" s="66"/>
      <c r="BB12" s="67" t="str">
        <f>IFERROR(BA12/AW12,"-")</f>
        <v>-</v>
      </c>
      <c r="BC12" s="68"/>
      <c r="BD12" s="68"/>
      <c r="BE12" s="68"/>
      <c r="BF12" s="61"/>
      <c r="BG12" s="62" t="str">
        <f>IF(Q12=0,"",IF(BF12=0,"",(BF12/Q12)))</f>
        <v/>
      </c>
      <c r="BH12" s="61"/>
      <c r="BI12" s="65" t="str">
        <f>IFERROR(BH12/BF12,"-")</f>
        <v>-</v>
      </c>
      <c r="BJ12" s="66"/>
      <c r="BK12" s="67" t="str">
        <f>IFERROR(BJ12/BF12,"-")</f>
        <v>-</v>
      </c>
      <c r="BL12" s="68"/>
      <c r="BM12" s="68"/>
      <c r="BN12" s="68"/>
      <c r="BO12" s="63"/>
      <c r="BP12" s="64" t="str">
        <f>IF(Q12=0,"",IF(BO12=0,"",(BO12/Q12)))</f>
        <v/>
      </c>
      <c r="BQ12" s="61"/>
      <c r="BR12" s="65" t="str">
        <f>IFERROR(BQ12/BO12,"-")</f>
        <v>-</v>
      </c>
      <c r="BS12" s="66"/>
      <c r="BT12" s="67" t="str">
        <f>IFERROR(BS12/BO12,"-")</f>
        <v>-</v>
      </c>
      <c r="BU12" s="68"/>
      <c r="BV12" s="68"/>
      <c r="BW12" s="68"/>
      <c r="BX12" s="63"/>
      <c r="BY12" s="64" t="str">
        <f>IF(Q12=0,"",IF(BX12=0,"",(BX12/Q12)))</f>
        <v/>
      </c>
      <c r="BZ12" s="61"/>
      <c r="CA12" s="65" t="str">
        <f>IFERROR(BZ12/BX12,"-")</f>
        <v>-</v>
      </c>
      <c r="CB12" s="66"/>
      <c r="CC12" s="67" t="str">
        <f>IFERROR(CB12/BX12,"-")</f>
        <v>-</v>
      </c>
      <c r="CD12" s="68"/>
      <c r="CE12" s="68"/>
      <c r="CF12" s="68"/>
      <c r="CG12" s="63"/>
      <c r="CH12" s="64" t="str">
        <f>IF(Q12=0,"",IF(CG12=0,"",(CG12/Q12)))</f>
        <v/>
      </c>
      <c r="CI12" s="61"/>
      <c r="CJ12" s="65" t="str">
        <f>IFERROR(CI12/CG12,"-")</f>
        <v>-</v>
      </c>
      <c r="CK12" s="66"/>
      <c r="CL12" s="67" t="str">
        <f>IFERROR(CK12/CG12,"-")</f>
        <v>-</v>
      </c>
      <c r="CM12" s="68"/>
      <c r="CN12" s="68"/>
      <c r="CO12" s="68"/>
      <c r="CP12" s="69">
        <v>0</v>
      </c>
      <c r="CQ12" s="66">
        <v>0</v>
      </c>
      <c r="CR12" s="66"/>
      <c r="CS12" s="66"/>
      <c r="CT12" s="70" t="str">
        <f>IF(AND(CR12=0,CS12=0),"",IF(AND(CR12&lt;=100000,CS12&lt;=100000),"",IF(CR12/CQ12&gt;0.7,"男高",IF(CS12/CQ12&gt;0.7,"女高",""))))</f>
        <v/>
      </c>
    </row>
    <row r="13" spans="1:99">
      <c r="A13" s="30"/>
      <c r="B13" s="187" t="s">
        <v>63</v>
      </c>
      <c r="C13" s="187"/>
      <c r="D13" s="187"/>
      <c r="E13" s="187"/>
      <c r="F13" s="187"/>
      <c r="G13" s="187" t="s">
        <v>64</v>
      </c>
      <c r="H13" s="36"/>
      <c r="I13" s="36"/>
      <c r="J13" s="73"/>
      <c r="K13" s="181"/>
      <c r="L13" s="34">
        <v>5</v>
      </c>
      <c r="M13" s="34">
        <v>3</v>
      </c>
      <c r="N13" s="31">
        <v>0</v>
      </c>
      <c r="O13" s="23">
        <v>0</v>
      </c>
      <c r="P13" s="23">
        <v>0</v>
      </c>
      <c r="Q13" s="23">
        <f>O13+P13</f>
        <v>0</v>
      </c>
      <c r="R13" s="32" t="str">
        <f>IFERROR(Q13/N13,"-")</f>
        <v>-</v>
      </c>
      <c r="S13" s="32">
        <v>0</v>
      </c>
      <c r="T13" s="23">
        <v>0</v>
      </c>
      <c r="U13" s="32" t="str">
        <f>IFERROR(T13/(Q13),"-")</f>
        <v>-</v>
      </c>
      <c r="V13" s="25"/>
      <c r="W13" s="25">
        <v>0</v>
      </c>
      <c r="X13" s="25" t="str">
        <f>IF(Q13=0,"-",W13/Q13)</f>
        <v>-</v>
      </c>
      <c r="Y13" s="186">
        <v>0</v>
      </c>
      <c r="Z13" s="186" t="str">
        <f>IFERROR(Y13/Q13,"-")</f>
        <v>-</v>
      </c>
      <c r="AA13" s="186" t="str">
        <f>IFERROR(Y13/W13,"-")</f>
        <v>-</v>
      </c>
      <c r="AB13" s="186"/>
      <c r="AC13" s="33"/>
      <c r="AD13" s="59"/>
      <c r="AE13" s="61"/>
      <c r="AF13" s="62" t="str">
        <f>IF(Q13=0,"",IF(AE13=0,"",(AE13/Q13)))</f>
        <v/>
      </c>
      <c r="AG13" s="61"/>
      <c r="AH13" s="65" t="str">
        <f>IFERROR(AG13/AE13,"-")</f>
        <v>-</v>
      </c>
      <c r="AI13" s="66"/>
      <c r="AJ13" s="67" t="str">
        <f>IFERROR(AI13/AE13,"-")</f>
        <v>-</v>
      </c>
      <c r="AK13" s="68"/>
      <c r="AL13" s="68"/>
      <c r="AM13" s="68"/>
      <c r="AN13" s="61"/>
      <c r="AO13" s="62" t="str">
        <f>IF(Q13=0,"",IF(AN13=0,"",(AN13/Q13)))</f>
        <v/>
      </c>
      <c r="AP13" s="61"/>
      <c r="AQ13" s="65" t="str">
        <f>IFERROR(AP13/AN13,"-")</f>
        <v>-</v>
      </c>
      <c r="AR13" s="66"/>
      <c r="AS13" s="67" t="str">
        <f>IFERROR(AR13/AN13,"-")</f>
        <v>-</v>
      </c>
      <c r="AT13" s="68"/>
      <c r="AU13" s="68"/>
      <c r="AV13" s="68"/>
      <c r="AW13" s="61"/>
      <c r="AX13" s="62" t="str">
        <f>IF(Q13=0,"",IF(AW13=0,"",(AW13/Q13)))</f>
        <v/>
      </c>
      <c r="AY13" s="61"/>
      <c r="AZ13" s="65" t="str">
        <f>IFERROR(AY13/AW13,"-")</f>
        <v>-</v>
      </c>
      <c r="BA13" s="66"/>
      <c r="BB13" s="67" t="str">
        <f>IFERROR(BA13/AW13,"-")</f>
        <v>-</v>
      </c>
      <c r="BC13" s="68"/>
      <c r="BD13" s="68"/>
      <c r="BE13" s="68"/>
      <c r="BF13" s="61"/>
      <c r="BG13" s="62" t="str">
        <f>IF(Q13=0,"",IF(BF13=0,"",(BF13/Q13)))</f>
        <v/>
      </c>
      <c r="BH13" s="61"/>
      <c r="BI13" s="65" t="str">
        <f>IFERROR(BH13/BF13,"-")</f>
        <v>-</v>
      </c>
      <c r="BJ13" s="66"/>
      <c r="BK13" s="67" t="str">
        <f>IFERROR(BJ13/BF13,"-")</f>
        <v>-</v>
      </c>
      <c r="BL13" s="68"/>
      <c r="BM13" s="68"/>
      <c r="BN13" s="68"/>
      <c r="BO13" s="63"/>
      <c r="BP13" s="64" t="str">
        <f>IF(Q13=0,"",IF(BO13=0,"",(BO13/Q13)))</f>
        <v/>
      </c>
      <c r="BQ13" s="61"/>
      <c r="BR13" s="65" t="str">
        <f>IFERROR(BQ13/BO13,"-")</f>
        <v>-</v>
      </c>
      <c r="BS13" s="66"/>
      <c r="BT13" s="67" t="str">
        <f>IFERROR(BS13/BO13,"-")</f>
        <v>-</v>
      </c>
      <c r="BU13" s="68"/>
      <c r="BV13" s="68"/>
      <c r="BW13" s="68"/>
      <c r="BX13" s="63"/>
      <c r="BY13" s="64" t="str">
        <f>IF(Q13=0,"",IF(BX13=0,"",(BX13/Q13)))</f>
        <v/>
      </c>
      <c r="BZ13" s="61"/>
      <c r="CA13" s="65" t="str">
        <f>IFERROR(BZ13/BX13,"-")</f>
        <v>-</v>
      </c>
      <c r="CB13" s="66"/>
      <c r="CC13" s="67" t="str">
        <f>IFERROR(CB13/BX13,"-")</f>
        <v>-</v>
      </c>
      <c r="CD13" s="68"/>
      <c r="CE13" s="68"/>
      <c r="CF13" s="68"/>
      <c r="CG13" s="63"/>
      <c r="CH13" s="64" t="str">
        <f>IF(Q13=0,"",IF(CG13=0,"",(CG13/Q13)))</f>
        <v/>
      </c>
      <c r="CI13" s="61"/>
      <c r="CJ13" s="65" t="str">
        <f>IFERROR(CI13/CG13,"-")</f>
        <v>-</v>
      </c>
      <c r="CK13" s="66"/>
      <c r="CL13" s="67" t="str">
        <f>IFERROR(CK13/CG13,"-")</f>
        <v>-</v>
      </c>
      <c r="CM13" s="68"/>
      <c r="CN13" s="68"/>
      <c r="CO13" s="68"/>
      <c r="CP13" s="69">
        <v>0</v>
      </c>
      <c r="CQ13" s="66">
        <v>0</v>
      </c>
      <c r="CR13" s="66"/>
      <c r="CS13" s="66"/>
      <c r="CT13" s="70" t="str">
        <f>IF(AND(CR13=0,CS13=0),"",IF(AND(CR13&lt;=100000,CS13&lt;=100000),"",IF(CR13/CQ13&gt;0.7,"男高",IF(CS13/CQ13&gt;0.7,"女高",""))))</f>
        <v/>
      </c>
    </row>
    <row r="14" spans="1:99">
      <c r="A14" s="19"/>
      <c r="B14" s="187" t="s">
        <v>65</v>
      </c>
      <c r="C14" s="187"/>
      <c r="D14" s="187"/>
      <c r="E14" s="187"/>
      <c r="F14" s="187"/>
      <c r="G14" s="187" t="s">
        <v>64</v>
      </c>
      <c r="H14" s="40"/>
      <c r="I14" s="40"/>
      <c r="J14" s="40"/>
      <c r="K14" s="182"/>
      <c r="L14" s="41">
        <v>516</v>
      </c>
      <c r="M14" s="41">
        <v>274</v>
      </c>
      <c r="N14" s="41">
        <v>223</v>
      </c>
      <c r="O14" s="41">
        <v>71</v>
      </c>
      <c r="P14" s="41">
        <v>0</v>
      </c>
      <c r="Q14" s="41">
        <f>O14+P14</f>
        <v>71</v>
      </c>
      <c r="R14" s="42">
        <f>IFERROR(Q14/N14,"-")</f>
        <v>0.31838565022422</v>
      </c>
      <c r="S14" s="76">
        <v>39</v>
      </c>
      <c r="T14" s="76">
        <v>10</v>
      </c>
      <c r="U14" s="42">
        <f>IFERROR(T14/(Q14),"-")</f>
        <v>0.14084507042254</v>
      </c>
      <c r="V14" s="43"/>
      <c r="W14" s="44">
        <v>11</v>
      </c>
      <c r="X14" s="42">
        <f>IF(Q14=0,"-",W14/Q14)</f>
        <v>0.15492957746479</v>
      </c>
      <c r="Y14" s="182">
        <v>475000</v>
      </c>
      <c r="Z14" s="182">
        <f>IFERROR(Y14/Q14,"-")</f>
        <v>6690.1408450704</v>
      </c>
      <c r="AA14" s="182">
        <f>IFERROR(Y14/W14,"-")</f>
        <v>43181.818181818</v>
      </c>
      <c r="AB14" s="182"/>
      <c r="AC14" s="45"/>
      <c r="AD14" s="58"/>
      <c r="AE14" s="60">
        <v>3</v>
      </c>
      <c r="AF14" s="60">
        <f>IF(Q14=0,"",IF(AE14=0,"",(AE14/Q14)))</f>
        <v>0.042253521126761</v>
      </c>
      <c r="AG14" s="60"/>
      <c r="AH14" s="60">
        <f>IFERROR(AG14/AE14,"-")</f>
        <v>0</v>
      </c>
      <c r="AI14" s="60"/>
      <c r="AJ14" s="60">
        <f>IFERROR(AI14/AE14,"-")</f>
        <v>0</v>
      </c>
      <c r="AK14" s="60"/>
      <c r="AL14" s="60"/>
      <c r="AM14" s="60"/>
      <c r="AN14" s="60">
        <v>4</v>
      </c>
      <c r="AO14" s="60">
        <f>IF(Q14=0,"",IF(AN14=0,"",(AN14/Q14)))</f>
        <v>0.056338028169014</v>
      </c>
      <c r="AP14" s="60"/>
      <c r="AQ14" s="60">
        <f>IFERROR(AP14/AN14,"-")</f>
        <v>0</v>
      </c>
      <c r="AR14" s="60"/>
      <c r="AS14" s="60">
        <f>IFERROR(AR14/AN14,"-")</f>
        <v>0</v>
      </c>
      <c r="AT14" s="60"/>
      <c r="AU14" s="60"/>
      <c r="AV14" s="60"/>
      <c r="AW14" s="60"/>
      <c r="AX14" s="60">
        <f>IF(Q14=0,"",IF(AW14=0,"",(AW14/Q14)))</f>
        <v>0</v>
      </c>
      <c r="AY14" s="60"/>
      <c r="AZ14" s="60" t="str">
        <f>IFERROR(AY14/AW14,"-")</f>
        <v>-</v>
      </c>
      <c r="BA14" s="60"/>
      <c r="BB14" s="60" t="str">
        <f>IFERROR(BA14/AW14,"-")</f>
        <v>-</v>
      </c>
      <c r="BC14" s="60"/>
      <c r="BD14" s="60"/>
      <c r="BE14" s="60"/>
      <c r="BF14" s="60">
        <v>14</v>
      </c>
      <c r="BG14" s="60">
        <f>IF(Q14=0,"",IF(BF14=0,"",(BF14/Q14)))</f>
        <v>0.19718309859155</v>
      </c>
      <c r="BH14" s="60"/>
      <c r="BI14" s="60">
        <f>IFERROR(BH14/BF14,"-")</f>
        <v>0</v>
      </c>
      <c r="BJ14" s="60"/>
      <c r="BK14" s="60">
        <f>IFERROR(BJ14/BF14,"-")</f>
        <v>0</v>
      </c>
      <c r="BL14" s="60"/>
      <c r="BM14" s="60"/>
      <c r="BN14" s="60"/>
      <c r="BO14" s="60">
        <v>27</v>
      </c>
      <c r="BP14" s="60">
        <f>IF(Q14=0,"",IF(BO14=0,"",(BO14/Q14)))</f>
        <v>0.38028169014085</v>
      </c>
      <c r="BQ14" s="60">
        <v>4</v>
      </c>
      <c r="BR14" s="60">
        <f>IFERROR(BQ14/BO14,"-")</f>
        <v>0.14814814814815</v>
      </c>
      <c r="BS14" s="60">
        <v>171000</v>
      </c>
      <c r="BT14" s="60">
        <f>IFERROR(BS14/BO14,"-")</f>
        <v>6333.3333333333</v>
      </c>
      <c r="BU14" s="60">
        <v>1</v>
      </c>
      <c r="BV14" s="60"/>
      <c r="BW14" s="60">
        <v>3</v>
      </c>
      <c r="BX14" s="60">
        <v>20</v>
      </c>
      <c r="BY14" s="60">
        <f>IF(Q14=0,"",IF(BX14=0,"",(BX14/Q14)))</f>
        <v>0.28169014084507</v>
      </c>
      <c r="BZ14" s="60">
        <v>7</v>
      </c>
      <c r="CA14" s="60">
        <f>IFERROR(BZ14/BX14,"-")</f>
        <v>0.35</v>
      </c>
      <c r="CB14" s="60">
        <v>304000</v>
      </c>
      <c r="CC14" s="60">
        <f>IFERROR(CB14/BX14,"-")</f>
        <v>15200</v>
      </c>
      <c r="CD14" s="60">
        <v>3</v>
      </c>
      <c r="CE14" s="60"/>
      <c r="CF14" s="60">
        <v>4</v>
      </c>
      <c r="CG14" s="60">
        <v>3</v>
      </c>
      <c r="CH14" s="60">
        <f>IF(Q14=0,"",IF(CG14=0,"",(CG14/Q14)))</f>
        <v>0.042253521126761</v>
      </c>
      <c r="CI14" s="60"/>
      <c r="CJ14" s="60">
        <f>IFERROR(CI14/CG14,"-")</f>
        <v>0</v>
      </c>
      <c r="CK14" s="60"/>
      <c r="CL14" s="60">
        <f>IFERROR(CK14/CG14,"-")</f>
        <v>0</v>
      </c>
      <c r="CM14" s="60"/>
      <c r="CN14" s="60"/>
      <c r="CO14" s="60"/>
      <c r="CP14" s="60">
        <v>11</v>
      </c>
      <c r="CQ14" s="60">
        <v>475000</v>
      </c>
      <c r="CR14" s="60">
        <v>205000</v>
      </c>
      <c r="CS14" s="60"/>
      <c r="CT14" s="60" t="str">
        <f>IF(AND(CR14=0,CS14=0),"",IF(AND(CR14&lt;=100000,CS14&lt;=100000),"",IF(CR14/CQ14&gt;0.7,"男高",IF(CS14/CQ14&gt;0.7,"女高",""))))</f>
        <v/>
      </c>
    </row>
    <row r="15" spans="1:99">
      <c r="B15" s="187" t="s">
        <v>66</v>
      </c>
      <c r="C15" s="187"/>
      <c r="D15" s="187"/>
      <c r="E15" s="187"/>
      <c r="F15" s="187"/>
      <c r="G15" s="187" t="s">
        <v>64</v>
      </c>
      <c r="H15" s="72"/>
      <c r="I15" s="72"/>
      <c r="J15" s="72"/>
      <c r="L15" s="72">
        <v>2</v>
      </c>
      <c r="M15" s="72">
        <v>2</v>
      </c>
      <c r="N15" s="72">
        <v>0</v>
      </c>
      <c r="O15" s="72">
        <v>0</v>
      </c>
      <c r="P15" s="72">
        <v>0</v>
      </c>
      <c r="Q15" s="72">
        <f>O15+P15</f>
        <v>0</v>
      </c>
      <c r="R15" s="72" t="str">
        <f>IFERROR(Q15/N15,"-")</f>
        <v>-</v>
      </c>
      <c r="S15" s="72">
        <v>0</v>
      </c>
      <c r="T15" s="72">
        <v>0</v>
      </c>
      <c r="U15" s="72" t="str">
        <f>IFERROR(T15/(Q15),"-")</f>
        <v>-</v>
      </c>
      <c r="W15" s="72">
        <v>0</v>
      </c>
      <c r="X15" s="72" t="str">
        <f>IF(Q15=0,"-",W15/Q15)</f>
        <v>-</v>
      </c>
      <c r="Y15" s="72">
        <v>0</v>
      </c>
      <c r="Z15" s="72" t="str">
        <f>IFERROR(Y15/Q15,"-")</f>
        <v>-</v>
      </c>
      <c r="AA15" s="72" t="str">
        <f>IFERROR(Y15/W15,"-")</f>
        <v>-</v>
      </c>
      <c r="AE15" s="72"/>
      <c r="AF15" s="72" t="str">
        <f>IF(Q15=0,"",IF(AE15=0,"",(AE15/Q15)))</f>
        <v/>
      </c>
      <c r="AG15" s="72"/>
      <c r="AH15" s="72" t="str">
        <f>IFERROR(AG15/AE15,"-")</f>
        <v>-</v>
      </c>
      <c r="AI15" s="72"/>
      <c r="AJ15" s="72" t="str">
        <f>IFERROR(AI15/AE15,"-")</f>
        <v>-</v>
      </c>
      <c r="AK15" s="72"/>
      <c r="AL15" s="72"/>
      <c r="AM15" s="72"/>
      <c r="AN15" s="72"/>
      <c r="AO15" s="72" t="str">
        <f>IF(Q15=0,"",IF(AN15=0,"",(AN15/Q15)))</f>
        <v/>
      </c>
      <c r="AP15" s="72"/>
      <c r="AQ15" s="72" t="str">
        <f>IFERROR(AP15/AN15,"-")</f>
        <v>-</v>
      </c>
      <c r="AR15" s="72"/>
      <c r="AS15" s="72" t="str">
        <f>IFERROR(AR15/AN15,"-")</f>
        <v>-</v>
      </c>
      <c r="AT15" s="72"/>
      <c r="AU15" s="72"/>
      <c r="AV15" s="72"/>
      <c r="AW15" s="72"/>
      <c r="AX15" s="72" t="str">
        <f>IF(Q15=0,"",IF(AW15=0,"",(AW15/Q15)))</f>
        <v/>
      </c>
      <c r="AY15" s="72"/>
      <c r="AZ15" s="72" t="str">
        <f>IFERROR(AY15/AW15,"-")</f>
        <v>-</v>
      </c>
      <c r="BA15" s="72"/>
      <c r="BB15" s="72" t="str">
        <f>IFERROR(BA15/AW15,"-")</f>
        <v>-</v>
      </c>
      <c r="BC15" s="72"/>
      <c r="BD15" s="72"/>
      <c r="BE15" s="72"/>
      <c r="BF15" s="72"/>
      <c r="BG15" s="72" t="str">
        <f>IF(Q15=0,"",IF(BF15=0,"",(BF15/Q15)))</f>
        <v/>
      </c>
      <c r="BH15" s="72"/>
      <c r="BI15" s="72" t="str">
        <f>IFERROR(BH15/BF15,"-")</f>
        <v>-</v>
      </c>
      <c r="BJ15" s="72"/>
      <c r="BK15" s="72" t="str">
        <f>IFERROR(BJ15/BF15,"-")</f>
        <v>-</v>
      </c>
      <c r="BL15" s="72"/>
      <c r="BM15" s="72"/>
      <c r="BN15" s="72"/>
      <c r="BO15" s="72"/>
      <c r="BP15" s="72" t="str">
        <f>IF(Q15=0,"",IF(BO15=0,"",(BO15/Q15)))</f>
        <v/>
      </c>
      <c r="BQ15" s="72"/>
      <c r="BR15" s="72" t="str">
        <f>IFERROR(BQ15/BO15,"-")</f>
        <v>-</v>
      </c>
      <c r="BS15" s="72"/>
      <c r="BT15" s="72" t="str">
        <f>IFERROR(BS15/BO15,"-")</f>
        <v>-</v>
      </c>
      <c r="BU15" s="72"/>
      <c r="BV15" s="72"/>
      <c r="BW15" s="72"/>
      <c r="BX15" s="72"/>
      <c r="BY15" s="72" t="str">
        <f>IF(Q15=0,"",IF(BX15=0,"",(BX15/Q15)))</f>
        <v/>
      </c>
      <c r="BZ15" s="72"/>
      <c r="CA15" s="72" t="str">
        <f>IFERROR(BZ15/BX15,"-")</f>
        <v>-</v>
      </c>
      <c r="CB15" s="72"/>
      <c r="CC15" s="72" t="str">
        <f>IFERROR(CB15/BX15,"-")</f>
        <v>-</v>
      </c>
      <c r="CD15" s="72"/>
      <c r="CE15" s="72"/>
      <c r="CF15" s="72"/>
      <c r="CG15" s="72"/>
      <c r="CH15" s="72" t="str">
        <f>IF(Q15=0,"",IF(CG15=0,"",(CG15/Q15)))</f>
        <v/>
      </c>
      <c r="CI15" s="72"/>
      <c r="CJ15" s="72" t="str">
        <f>IFERROR(CI15/CG15,"-")</f>
        <v>-</v>
      </c>
      <c r="CK15" s="72"/>
      <c r="CL15" s="72" t="str">
        <f>IFERROR(CK15/CG15,"-")</f>
        <v>-</v>
      </c>
      <c r="CM15" s="72"/>
      <c r="CN15" s="72"/>
      <c r="CO15" s="72"/>
      <c r="CP15" s="72">
        <v>0</v>
      </c>
      <c r="CQ15" s="72">
        <v>0</v>
      </c>
      <c r="CR15" s="72"/>
      <c r="CS15" s="72"/>
      <c r="CT15" s="72" t="str">
        <f>IF(AND(CR15=0,CS15=0),"",IF(AND(CR15&lt;=100000,CS15&lt;=100000),"",IF(CR15/CQ15&gt;0.7,"男高",IF(CS15/CQ15&gt;0.7,"女高",""))))</f>
        <v/>
      </c>
    </row>
    <row r="18" spans="1:99">
      <c r="A18" s="72">
        <f>AC18</f>
        <v>0.80555555555556</v>
      </c>
      <c r="H18" s="72" t="s">
        <v>67</v>
      </c>
      <c r="K18" s="72">
        <f>SUM(K6:K17)</f>
        <v>900000</v>
      </c>
      <c r="L18" s="72">
        <f>SUM(L6:L17)</f>
        <v>647</v>
      </c>
      <c r="M18" s="72">
        <f>SUM(M6:M17)</f>
        <v>279</v>
      </c>
      <c r="N18" s="72">
        <f>SUM(N6:N17)</f>
        <v>715</v>
      </c>
      <c r="O18" s="72">
        <f>SUM(O6:O17)</f>
        <v>108</v>
      </c>
      <c r="P18" s="72">
        <f>SUM(P6:P17)</f>
        <v>2</v>
      </c>
      <c r="Q18" s="72">
        <f>SUM(Q6:Q17)</f>
        <v>110</v>
      </c>
      <c r="R18" s="72">
        <f>IFERROR(Q18/N18,"-")</f>
        <v>0.15384615384615</v>
      </c>
      <c r="S18" s="72">
        <f>SUM(S6:S17)</f>
        <v>52</v>
      </c>
      <c r="T18" s="72">
        <f>SUM(T6:T17)</f>
        <v>26</v>
      </c>
      <c r="U18" s="72">
        <f>IFERROR(S18/Q18,"-")</f>
        <v>0.47272727272727</v>
      </c>
      <c r="V18" s="72">
        <f>IFERROR(K18/Q18,"-")</f>
        <v>8181.8181818182</v>
      </c>
      <c r="W18" s="72">
        <f>SUM(W6:W17)</f>
        <v>16</v>
      </c>
      <c r="X18" s="72">
        <f>IFERROR(W18/Q18,"-")</f>
        <v>0.14545454545455</v>
      </c>
      <c r="Y18" s="72">
        <f>SUM(Y6:Y17)</f>
        <v>725000</v>
      </c>
      <c r="Z18" s="72">
        <f>IFERROR(Y18/Q18,"-")</f>
        <v>6590.9090909091</v>
      </c>
      <c r="AA18" s="72">
        <f>IFERROR(Y18/W18,"-")</f>
        <v>45312.5</v>
      </c>
      <c r="AB18" s="72">
        <f>Y18-K18</f>
        <v>-175000</v>
      </c>
      <c r="AC18" s="72">
        <f>Y18/K18</f>
        <v>0.80555555555556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68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0.03</v>
      </c>
      <c r="B6" s="187" t="s">
        <v>69</v>
      </c>
      <c r="C6" s="187" t="s">
        <v>70</v>
      </c>
      <c r="D6" s="187" t="s">
        <v>71</v>
      </c>
      <c r="E6" s="187" t="s">
        <v>72</v>
      </c>
      <c r="F6" s="187" t="s">
        <v>73</v>
      </c>
      <c r="G6" s="187" t="s">
        <v>58</v>
      </c>
      <c r="H6" s="90" t="s">
        <v>74</v>
      </c>
      <c r="I6" s="90" t="s">
        <v>75</v>
      </c>
      <c r="J6" s="90" t="s">
        <v>76</v>
      </c>
      <c r="K6" s="179">
        <v>100000</v>
      </c>
      <c r="L6" s="79">
        <v>28</v>
      </c>
      <c r="M6" s="79">
        <v>0</v>
      </c>
      <c r="N6" s="79">
        <v>120</v>
      </c>
      <c r="O6" s="91">
        <v>11</v>
      </c>
      <c r="P6" s="92">
        <v>1</v>
      </c>
      <c r="Q6" s="93">
        <f>O6+P6</f>
        <v>12</v>
      </c>
      <c r="R6" s="80">
        <f>IFERROR(Q6/N6,"-")</f>
        <v>0.1</v>
      </c>
      <c r="S6" s="79">
        <v>2</v>
      </c>
      <c r="T6" s="79">
        <v>5</v>
      </c>
      <c r="U6" s="80">
        <f>IFERROR(T6/(Q6),"-")</f>
        <v>0.41666666666667</v>
      </c>
      <c r="V6" s="81">
        <f>IFERROR(K6/SUM(Q6:Q7),"-")</f>
        <v>2702.7027027027</v>
      </c>
      <c r="W6" s="82">
        <v>1</v>
      </c>
      <c r="X6" s="80">
        <f>IF(Q6=0,"-",W6/Q6)</f>
        <v>0.083333333333333</v>
      </c>
      <c r="Y6" s="184">
        <v>3000</v>
      </c>
      <c r="Z6" s="185">
        <f>IFERROR(Y6/Q6,"-")</f>
        <v>250</v>
      </c>
      <c r="AA6" s="185">
        <f>IFERROR(Y6/W6,"-")</f>
        <v>3000</v>
      </c>
      <c r="AB6" s="179">
        <f>SUM(Y6:Y7)-SUM(K6:K7)</f>
        <v>-97000</v>
      </c>
      <c r="AC6" s="83">
        <f>SUM(Y6:Y7)/SUM(K6:K7)</f>
        <v>0.03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5</v>
      </c>
      <c r="AO6" s="101">
        <f>IF(Q6=0,"",IF(AN6=0,"",(AN6/Q6)))</f>
        <v>0.41666666666667</v>
      </c>
      <c r="AP6" s="100">
        <v>1</v>
      </c>
      <c r="AQ6" s="102">
        <f>IFERROR(AP6/AN6,"-")</f>
        <v>0.2</v>
      </c>
      <c r="AR6" s="103">
        <v>3000</v>
      </c>
      <c r="AS6" s="104">
        <f>IFERROR(AR6/AN6,"-")</f>
        <v>600</v>
      </c>
      <c r="AT6" s="105">
        <v>1</v>
      </c>
      <c r="AU6" s="105"/>
      <c r="AV6" s="105"/>
      <c r="AW6" s="106">
        <v>2</v>
      </c>
      <c r="AX6" s="107">
        <f>IF(Q6=0,"",IF(AW6=0,"",(AW6/Q6)))</f>
        <v>0.16666666666667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0.16666666666667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3000</v>
      </c>
      <c r="CR6" s="141">
        <v>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77</v>
      </c>
      <c r="C7" s="187" t="s">
        <v>70</v>
      </c>
      <c r="D7" s="187"/>
      <c r="E7" s="187"/>
      <c r="F7" s="187"/>
      <c r="G7" s="187" t="s">
        <v>64</v>
      </c>
      <c r="H7" s="90"/>
      <c r="I7" s="90"/>
      <c r="J7" s="90"/>
      <c r="K7" s="179"/>
      <c r="L7" s="79">
        <v>105</v>
      </c>
      <c r="M7" s="79">
        <v>70</v>
      </c>
      <c r="N7" s="79">
        <v>63</v>
      </c>
      <c r="O7" s="91">
        <v>25</v>
      </c>
      <c r="P7" s="92">
        <v>0</v>
      </c>
      <c r="Q7" s="93">
        <f>O7+P7</f>
        <v>25</v>
      </c>
      <c r="R7" s="80">
        <f>IFERROR(Q7/N7,"-")</f>
        <v>0.3968253968254</v>
      </c>
      <c r="S7" s="79">
        <v>3</v>
      </c>
      <c r="T7" s="79">
        <v>4</v>
      </c>
      <c r="U7" s="80">
        <f>IFERROR(T7/(Q7),"-")</f>
        <v>0.16</v>
      </c>
      <c r="V7" s="81"/>
      <c r="W7" s="82">
        <v>0</v>
      </c>
      <c r="X7" s="80">
        <f>IF(Q7=0,"-",W7/Q7)</f>
        <v>0</v>
      </c>
      <c r="Y7" s="184">
        <v>0</v>
      </c>
      <c r="Z7" s="185">
        <f>IFERROR(Y7/Q7,"-")</f>
        <v>0</v>
      </c>
      <c r="AA7" s="185" t="str">
        <f>IFERROR(Y7/W7,"-")</f>
        <v>-</v>
      </c>
      <c r="AB7" s="179"/>
      <c r="AC7" s="83"/>
      <c r="AD7" s="77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0.08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5</v>
      </c>
      <c r="AX7" s="107">
        <f>IF(Q7=0,"",IF(AW7=0,"",(AW7/Q7)))</f>
        <v>0.2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6</v>
      </c>
      <c r="BG7" s="113">
        <f>IF(Q7=0,"",IF(BF7=0,"",(BF7/Q7)))</f>
        <v>0.24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8</v>
      </c>
      <c r="BP7" s="120">
        <f>IF(Q7=0,"",IF(BO7=0,"",(BO7/Q7)))</f>
        <v>0.32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3</v>
      </c>
      <c r="BY7" s="127">
        <f>IF(Q7=0,"",IF(BX7=0,"",(BX7/Q7)))</f>
        <v>0.12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0.04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7"/>
      <c r="C8" s="87"/>
      <c r="D8" s="88"/>
      <c r="E8" s="88"/>
      <c r="F8" s="88"/>
      <c r="G8" s="89"/>
      <c r="H8" s="90"/>
      <c r="I8" s="90"/>
      <c r="J8" s="90"/>
      <c r="K8" s="180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6"/>
      <c r="Z8" s="186"/>
      <c r="AA8" s="186"/>
      <c r="AB8" s="186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81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6"/>
      <c r="Z9" s="186"/>
      <c r="AA9" s="186"/>
      <c r="AB9" s="186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0.03</v>
      </c>
      <c r="B10" s="39"/>
      <c r="C10" s="39"/>
      <c r="D10" s="39"/>
      <c r="E10" s="39"/>
      <c r="F10" s="39"/>
      <c r="G10" s="39"/>
      <c r="H10" s="40" t="s">
        <v>78</v>
      </c>
      <c r="I10" s="40"/>
      <c r="J10" s="40"/>
      <c r="K10" s="182">
        <f>SUM(K6:K9)</f>
        <v>100000</v>
      </c>
      <c r="L10" s="41">
        <f>SUM(L6:L9)</f>
        <v>133</v>
      </c>
      <c r="M10" s="41">
        <f>SUM(M6:M9)</f>
        <v>70</v>
      </c>
      <c r="N10" s="41">
        <f>SUM(N6:N9)</f>
        <v>183</v>
      </c>
      <c r="O10" s="41">
        <f>SUM(O6:O9)</f>
        <v>36</v>
      </c>
      <c r="P10" s="41">
        <f>SUM(P6:P9)</f>
        <v>1</v>
      </c>
      <c r="Q10" s="41">
        <f>SUM(Q6:Q9)</f>
        <v>37</v>
      </c>
      <c r="R10" s="42">
        <f>IFERROR(Q10/N10,"-")</f>
        <v>0.20218579234973</v>
      </c>
      <c r="S10" s="76">
        <f>SUM(S6:S9)</f>
        <v>5</v>
      </c>
      <c r="T10" s="76">
        <f>SUM(T6:T9)</f>
        <v>9</v>
      </c>
      <c r="U10" s="42">
        <f>IFERROR(S10/Q10,"-")</f>
        <v>0.13513513513514</v>
      </c>
      <c r="V10" s="43">
        <f>IFERROR(K10/Q10,"-")</f>
        <v>2702.7027027027</v>
      </c>
      <c r="W10" s="44">
        <f>SUM(W6:W9)</f>
        <v>1</v>
      </c>
      <c r="X10" s="42">
        <f>IFERROR(W10/Q10,"-")</f>
        <v>0.027027027027027</v>
      </c>
      <c r="Y10" s="182">
        <f>SUM(Y6:Y9)</f>
        <v>3000</v>
      </c>
      <c r="Z10" s="182">
        <f>IFERROR(Y10/Q10,"-")</f>
        <v>81.081081081081</v>
      </c>
      <c r="AA10" s="182">
        <f>IFERROR(Y10/W10,"-")</f>
        <v>3000</v>
      </c>
      <c r="AB10" s="182">
        <f>Y10-K10</f>
        <v>-97000</v>
      </c>
      <c r="AC10" s="45">
        <f>Y10/K10</f>
        <v>0.03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79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80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3.1206932752129</v>
      </c>
      <c r="B6" s="187" t="s">
        <v>81</v>
      </c>
      <c r="C6" s="187" t="s">
        <v>82</v>
      </c>
      <c r="D6" s="187"/>
      <c r="E6" s="187"/>
      <c r="F6" s="90" t="s">
        <v>83</v>
      </c>
      <c r="G6" s="90" t="s">
        <v>84</v>
      </c>
      <c r="H6" s="179">
        <v>2052749</v>
      </c>
      <c r="I6" s="79">
        <v>1914</v>
      </c>
      <c r="J6" s="79">
        <v>0</v>
      </c>
      <c r="K6" s="79">
        <v>104592</v>
      </c>
      <c r="L6" s="93">
        <v>524</v>
      </c>
      <c r="M6" s="80">
        <f>IFERROR(L6/K6,"-")</f>
        <v>0.0050099433991127</v>
      </c>
      <c r="N6" s="79">
        <v>183</v>
      </c>
      <c r="O6" s="79">
        <v>194</v>
      </c>
      <c r="P6" s="80">
        <f>IFERROR(N6/(L6),"-")</f>
        <v>0.34923664122137</v>
      </c>
      <c r="Q6" s="81">
        <f>IFERROR(H6/SUM(L6:L6),"-")</f>
        <v>3917.4599236641</v>
      </c>
      <c r="R6" s="82">
        <v>103</v>
      </c>
      <c r="S6" s="80">
        <f>IF(L6=0,"-",R6/L6)</f>
        <v>0.19656488549618</v>
      </c>
      <c r="T6" s="184">
        <v>6406000</v>
      </c>
      <c r="U6" s="185">
        <f>IFERROR(T6/L6,"-")</f>
        <v>12225.190839695</v>
      </c>
      <c r="V6" s="185">
        <f>IFERROR(T6/R6,"-")</f>
        <v>62194.174757282</v>
      </c>
      <c r="W6" s="179">
        <f>SUM(T6:T6)-SUM(H6:H6)</f>
        <v>4353251</v>
      </c>
      <c r="X6" s="83">
        <f>SUM(T6:T6)/SUM(H6:H6)</f>
        <v>3.1206932752129</v>
      </c>
      <c r="Y6" s="77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>
        <v>5</v>
      </c>
      <c r="AS6" s="107">
        <f>IF(L6=0,"",IF(AR6=0,"",(AR6/L6)))</f>
        <v>0.0095419847328244</v>
      </c>
      <c r="AT6" s="106">
        <v>1</v>
      </c>
      <c r="AU6" s="108">
        <f>IFERROR(AT6/AR6,"-")</f>
        <v>0.2</v>
      </c>
      <c r="AV6" s="109">
        <v>3000</v>
      </c>
      <c r="AW6" s="110">
        <f>IFERROR(AV6/AR6,"-")</f>
        <v>600</v>
      </c>
      <c r="AX6" s="111">
        <v>1</v>
      </c>
      <c r="AY6" s="111"/>
      <c r="AZ6" s="111"/>
      <c r="BA6" s="112">
        <v>14</v>
      </c>
      <c r="BB6" s="113">
        <f>IF(L6=0,"",IF(BA6=0,"",(BA6/L6)))</f>
        <v>0.026717557251908</v>
      </c>
      <c r="BC6" s="112">
        <v>2</v>
      </c>
      <c r="BD6" s="114">
        <f>IFERROR(BC6/BA6,"-")</f>
        <v>0.14285714285714</v>
      </c>
      <c r="BE6" s="115">
        <v>61000</v>
      </c>
      <c r="BF6" s="116">
        <f>IFERROR(BE6/BA6,"-")</f>
        <v>4357.1428571429</v>
      </c>
      <c r="BG6" s="117">
        <v>1</v>
      </c>
      <c r="BH6" s="117"/>
      <c r="BI6" s="117">
        <v>1</v>
      </c>
      <c r="BJ6" s="119">
        <v>213</v>
      </c>
      <c r="BK6" s="120">
        <f>IF(L6=0,"",IF(BJ6=0,"",(BJ6/L6)))</f>
        <v>0.40648854961832</v>
      </c>
      <c r="BL6" s="121">
        <v>23</v>
      </c>
      <c r="BM6" s="122">
        <f>IFERROR(BL6/BJ6,"-")</f>
        <v>0.10798122065728</v>
      </c>
      <c r="BN6" s="123">
        <v>1015000</v>
      </c>
      <c r="BO6" s="124">
        <f>IFERROR(BN6/BJ6,"-")</f>
        <v>4765.2582159624</v>
      </c>
      <c r="BP6" s="125">
        <v>10</v>
      </c>
      <c r="BQ6" s="125">
        <v>4</v>
      </c>
      <c r="BR6" s="125">
        <v>9</v>
      </c>
      <c r="BS6" s="126">
        <v>225</v>
      </c>
      <c r="BT6" s="127">
        <f>IF(L6=0,"",IF(BS6=0,"",(BS6/L6)))</f>
        <v>0.4293893129771</v>
      </c>
      <c r="BU6" s="128">
        <v>49</v>
      </c>
      <c r="BV6" s="129">
        <f>IFERROR(BU6/BS6,"-")</f>
        <v>0.21777777777778</v>
      </c>
      <c r="BW6" s="130">
        <v>3000000</v>
      </c>
      <c r="BX6" s="131">
        <f>IFERROR(BW6/BS6,"-")</f>
        <v>13333.333333333</v>
      </c>
      <c r="BY6" s="132">
        <v>14</v>
      </c>
      <c r="BZ6" s="132">
        <v>6</v>
      </c>
      <c r="CA6" s="132">
        <v>29</v>
      </c>
      <c r="CB6" s="133">
        <v>67</v>
      </c>
      <c r="CC6" s="134">
        <f>IF(L6=0,"",IF(CB6=0,"",(CB6/L6)))</f>
        <v>0.12786259541985</v>
      </c>
      <c r="CD6" s="135">
        <v>28</v>
      </c>
      <c r="CE6" s="136">
        <f>IFERROR(CD6/CB6,"-")</f>
        <v>0.41791044776119</v>
      </c>
      <c r="CF6" s="137">
        <v>2327000</v>
      </c>
      <c r="CG6" s="138">
        <f>IFERROR(CF6/CB6,"-")</f>
        <v>34731.343283582</v>
      </c>
      <c r="CH6" s="139">
        <v>6</v>
      </c>
      <c r="CI6" s="139">
        <v>1</v>
      </c>
      <c r="CJ6" s="139">
        <v>21</v>
      </c>
      <c r="CK6" s="140">
        <v>103</v>
      </c>
      <c r="CL6" s="141">
        <v>6406000</v>
      </c>
      <c r="CM6" s="141">
        <v>878000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85</v>
      </c>
      <c r="C7" s="187" t="s">
        <v>82</v>
      </c>
      <c r="D7" s="187"/>
      <c r="E7" s="187"/>
      <c r="F7" s="90" t="s">
        <v>86</v>
      </c>
      <c r="G7" s="90" t="s">
        <v>84</v>
      </c>
      <c r="H7" s="179">
        <v>0</v>
      </c>
      <c r="I7" s="79">
        <v>1</v>
      </c>
      <c r="J7" s="79">
        <v>0</v>
      </c>
      <c r="K7" s="79">
        <v>4</v>
      </c>
      <c r="L7" s="93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4"/>
      <c r="U7" s="185" t="str">
        <f>IFERROR(T7/L7,"-")</f>
        <v>-</v>
      </c>
      <c r="V7" s="185" t="str">
        <f>IFERROR(T7/R7,"-")</f>
        <v>-</v>
      </c>
      <c r="W7" s="179">
        <f>SUM(T7:T7)-SUM(H7:H7)</f>
        <v>0</v>
      </c>
      <c r="X7" s="83" t="str">
        <f>SUM(T7:T7)/SUM(H7:H7)</f>
        <v>0</v>
      </c>
      <c r="Y7" s="77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87</v>
      </c>
      <c r="G10" s="40"/>
      <c r="H10" s="182"/>
      <c r="I10" s="41">
        <f>SUM(I6:I9)</f>
        <v>1915</v>
      </c>
      <c r="J10" s="41">
        <f>SUM(J6:J9)</f>
        <v>0</v>
      </c>
      <c r="K10" s="41">
        <f>SUM(K6:K9)</f>
        <v>104596</v>
      </c>
      <c r="L10" s="41">
        <f>SUM(L6:L9)</f>
        <v>524</v>
      </c>
      <c r="M10" s="42">
        <f>IFERROR(L10/K10,"-")</f>
        <v>0.0050097518069525</v>
      </c>
      <c r="N10" s="76">
        <f>SUM(N6:N9)</f>
        <v>183</v>
      </c>
      <c r="O10" s="76">
        <f>SUM(O6:O9)</f>
        <v>194</v>
      </c>
      <c r="P10" s="42">
        <f>IFERROR(N10/L10,"-")</f>
        <v>0.34923664122137</v>
      </c>
      <c r="Q10" s="43">
        <f>IFERROR(H10/L10,"-")</f>
        <v>0</v>
      </c>
      <c r="R10" s="44">
        <f>SUM(R6:R9)</f>
        <v>103</v>
      </c>
      <c r="S10" s="42">
        <f>IFERROR(R10/L10,"-")</f>
        <v>0.19656488549618</v>
      </c>
      <c r="T10" s="182">
        <f>SUM(T6:T9)</f>
        <v>6406000</v>
      </c>
      <c r="U10" s="182">
        <f>IFERROR(T10/L10,"-")</f>
        <v>12225.190839695</v>
      </c>
      <c r="V10" s="182">
        <f>IFERROR(T10/R10,"-")</f>
        <v>62194.174757282</v>
      </c>
      <c r="W10" s="182">
        <f>T10-H10</f>
        <v>6406000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