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<sst xmlns="http://schemas.openxmlformats.org/spreadsheetml/2006/main" uniqueCount="88">
  <si>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</si>
  <si>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</si>
  <si>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</si>
  <si>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</si>
  <si>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</si>
  <si>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</si>
  <si>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</si>
  <si>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</si>
  <si>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</si>
  <si>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</si>
  <si>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</si>
  <si>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</si>
  <si>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</si>
  <si>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</si>
  <si>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</si>
  <si>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</si>
  <si>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</si>
  <si>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</si>
  <si>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</si>
  <si>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</si>
  <si>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</si>
  <si>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</si>
  <si>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</si>
  <si>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</si>
  <si>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</si>
  <si>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</si>
  <si>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</si>
  <si>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</si>
  <si>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</si>
  <si>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</si>
  <si>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</si>
  <si>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</si>
  <si>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</si>
  <si>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</si>
  <si>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</si>
  <si>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</si>
  <si>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</si>
  <si>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</si>
  <si>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</si>
  <si>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</si>
  <si>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</si>
  <si>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</si>
  <si>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</si>
  <si>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</si>
  <si>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</si>
  <si>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</si>
  <si>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</si>
  <si>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</si>
  <si>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</si>
  <si>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</si>
  <si>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</si>
  <si>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</si>
  <si>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</si>
  <si>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</si>
  <si>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</si>
  <si>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</si>
  <si>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</si>
  <si>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ht331</t>
  </si>
  <si>
    <t>lp02</t>
  </si>
  <si>
    <t>RNパック</t>
  </si>
  <si>
    <t>2月01日(水)</t>
  </si>
  <si>
    <t>ht332</t>
  </si>
  <si>
    <t>ht333</t>
  </si>
  <si>
    <t>ht334</t>
  </si>
  <si>
    <t>空電</t>
  </si>
  <si>
    <t>ht335</t>
  </si>
  <si>
    <t>ht336</t>
  </si>
  <si>
    <t>雑誌 TOTAL</t>
  </si>
  <si>
    <t>●DVD 広告</t>
  </si>
  <si>
    <t>pk273</t>
  </si>
  <si>
    <t>アドライヴ</t>
  </si>
  <si>
    <t>三和出版</t>
  </si>
  <si>
    <t>DVD漫画たかし</t>
  </si>
  <si>
    <t>A4変形判、CVSフル</t>
  </si>
  <si>
    <t>MEN'S DVD SEXY</t>
  </si>
  <si>
    <t>DVD袋表4C</t>
  </si>
  <si>
    <t>2月21日(火)</t>
  </si>
  <si>
    <t>pk274</t>
  </si>
  <si>
    <t>DVD TOTAL</t>
  </si>
  <si>
    <t>●リスティング 広告</t>
  </si>
  <si>
    <t>UA</t>
  </si>
  <si>
    <t>adyd</t>
  </si>
  <si>
    <t>ADIT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</si>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</sst>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0.75333333333333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450000</v>
      </c>
      <c r="L10" s="79">
        <v>84</v>
      </c>
      <c r="M10" s="79">
        <v>0</v>
      </c>
      <c r="N10" s="79">
        <v>256</v>
      </c>
      <c r="O10" s="91">
        <v>28</v>
      </c>
      <c r="P10" s="92">
        <v>0</v>
      </c>
      <c r="Q10" s="93">
        <f>O10+P10</f>
        <v>28</v>
      </c>
      <c r="R10" s="80">
        <f>IFERROR(Q10/N10,"-")</f>
        <v>0.109375</v>
      </c>
      <c r="S10" s="79">
        <v>5</v>
      </c>
      <c r="T10" s="79">
        <v>7</v>
      </c>
      <c r="U10" s="80">
        <f>IFERROR(T10/(Q10),"-")</f>
        <v>0.25</v>
      </c>
      <c r="V10" s="81">
        <f>IFERROR(K10/SUM(Q10:Q15),"-")</f>
        <v>5172.4137931034</v>
      </c>
      <c r="W10" s="82">
        <v>5</v>
      </c>
      <c r="X10" s="80">
        <f>IF(Q10=0,"-",W10/Q10)</f>
        <v>0.17857142857143</v>
      </c>
      <c r="Y10" s="184">
        <v>92000</v>
      </c>
      <c r="Z10" s="185">
        <f>IFERROR(Y10/Q10,"-")</f>
        <v>3285.7142857143</v>
      </c>
      <c r="AA10" s="185">
        <f>IFERROR(Y10/W10,"-")</f>
        <v>18400</v>
      </c>
      <c r="AB10" s="179">
        <f>SUM(Y10:Y15)-SUM(K10:K15)</f>
        <v>-111000</v>
      </c>
      <c r="AC10" s="83">
        <f>SUM(Y10:Y15)/SUM(K10:K15)</f>
        <v>0.75333333333333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12</v>
      </c>
      <c r="AO10" s="101">
        <f>IF(Q10=0,"",IF(AN10=0,"",(AN10/Q10)))</f>
        <v>0.42857142857143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2</v>
      </c>
      <c r="AX10" s="107">
        <f>IF(Q10=0,"",IF(AW10=0,"",(AW10/Q10)))</f>
        <v>0.071428571428571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0.14285714285714</v>
      </c>
      <c r="BH10" s="112">
        <v>1</v>
      </c>
      <c r="BI10" s="114">
        <f>IFERROR(BH10/BF10,"-")</f>
        <v>0.25</v>
      </c>
      <c r="BJ10" s="115">
        <v>3000</v>
      </c>
      <c r="BK10" s="116">
        <f>IFERROR(BJ10/BF10,"-")</f>
        <v>750</v>
      </c>
      <c r="BL10" s="117">
        <v>1</v>
      </c>
      <c r="BM10" s="117"/>
      <c r="BN10" s="117"/>
      <c r="BO10" s="119">
        <v>8</v>
      </c>
      <c r="BP10" s="120">
        <f>IF(Q10=0,"",IF(BO10=0,"",(BO10/Q10)))</f>
        <v>0.28571428571429</v>
      </c>
      <c r="BQ10" s="121">
        <v>3</v>
      </c>
      <c r="BR10" s="122">
        <f>IFERROR(BQ10/BO10,"-")</f>
        <v>0.375</v>
      </c>
      <c r="BS10" s="123">
        <v>9000</v>
      </c>
      <c r="BT10" s="124">
        <f>IFERROR(BS10/BO10,"-")</f>
        <v>1125</v>
      </c>
      <c r="BU10" s="125">
        <v>3</v>
      </c>
      <c r="BV10" s="125"/>
      <c r="BW10" s="125"/>
      <c r="BX10" s="126">
        <v>2</v>
      </c>
      <c r="BY10" s="127">
        <f>IF(Q10=0,"",IF(BX10=0,"",(BX10/Q10)))</f>
        <v>0.071428571428571</v>
      </c>
      <c r="BZ10" s="128">
        <v>1</v>
      </c>
      <c r="CA10" s="129">
        <f>IFERROR(BZ10/BX10,"-")</f>
        <v>0.5</v>
      </c>
      <c r="CB10" s="130">
        <v>80000</v>
      </c>
      <c r="CC10" s="131">
        <f>IFERROR(CB10/BX10,"-")</f>
        <v>40000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5</v>
      </c>
      <c r="CQ10" s="141">
        <v>92000</v>
      </c>
      <c r="CR10" s="141">
        <v>80000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0</v>
      </c>
      <c r="P11" s="92">
        <v>0</v>
      </c>
      <c r="Q11" s="93">
        <f>O11+P11</f>
        <v>0</v>
      </c>
      <c r="R11" s="80" t="str">
        <f>IFERROR(Q11/N11,"-")</f>
        <v>-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0</v>
      </c>
      <c r="M12" s="34">
        <v>0</v>
      </c>
      <c r="N12" s="31">
        <v>0</v>
      </c>
      <c r="O12" s="23">
        <v>0</v>
      </c>
      <c r="P12" s="23">
        <v>0</v>
      </c>
      <c r="Q12" s="23">
        <f>O12+P12</f>
        <v>0</v>
      </c>
      <c r="R12" s="32" t="str">
        <f>IFERROR(Q12/N12,"-")</f>
        <v>-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381</v>
      </c>
      <c r="M13" s="34">
        <v>194</v>
      </c>
      <c r="N13" s="31">
        <v>320</v>
      </c>
      <c r="O13" s="23">
        <v>58</v>
      </c>
      <c r="P13" s="23">
        <v>0</v>
      </c>
      <c r="Q13" s="23">
        <f>O13+P13</f>
        <v>58</v>
      </c>
      <c r="R13" s="32">
        <f>IFERROR(Q13/N13,"-")</f>
        <v>0.18125</v>
      </c>
      <c r="S13" s="32">
        <v>25</v>
      </c>
      <c r="T13" s="23">
        <v>6</v>
      </c>
      <c r="U13" s="32">
        <f>IFERROR(T13/(Q13),"-")</f>
        <v>0.10344827586207</v>
      </c>
      <c r="V13" s="25"/>
      <c r="W13" s="25">
        <v>10</v>
      </c>
      <c r="X13" s="25">
        <f>IF(Q13=0,"-",W13/Q13)</f>
        <v>0.17241379310345</v>
      </c>
      <c r="Y13" s="186">
        <v>239000</v>
      </c>
      <c r="Z13" s="186">
        <f>IFERROR(Y13/Q13,"-")</f>
        <v>4120.6896551724</v>
      </c>
      <c r="AA13" s="186">
        <f>IFERROR(Y13/W13,"-")</f>
        <v>23900</v>
      </c>
      <c r="AB13" s="186"/>
      <c r="AC13" s="33"/>
      <c r="AD13" s="59"/>
      <c r="AE13" s="61">
        <v>3</v>
      </c>
      <c r="AF13" s="62">
        <f>IF(Q13=0,"",IF(AE13=0,"",(AE13/Q13)))</f>
        <v>0.051724137931034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6</v>
      </c>
      <c r="AO13" s="62">
        <f>IF(Q13=0,"",IF(AN13=0,"",(AN13/Q13)))</f>
        <v>0.10344827586207</v>
      </c>
      <c r="AP13" s="61"/>
      <c r="AQ13" s="65">
        <f>IFERROR(AP13/AN13,"-")</f>
        <v>0</v>
      </c>
      <c r="AR13" s="66"/>
      <c r="AS13" s="67">
        <f>IFERROR(AR13/AN13,"-")</f>
        <v>0</v>
      </c>
      <c r="AT13" s="68"/>
      <c r="AU13" s="68"/>
      <c r="AV13" s="68"/>
      <c r="AW13" s="61">
        <v>3</v>
      </c>
      <c r="AX13" s="62">
        <f>IF(Q13=0,"",IF(AW13=0,"",(AW13/Q13)))</f>
        <v>0.051724137931034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15</v>
      </c>
      <c r="BG13" s="62">
        <f>IF(Q13=0,"",IF(BF13=0,"",(BF13/Q13)))</f>
        <v>0.25862068965517</v>
      </c>
      <c r="BH13" s="61">
        <v>1</v>
      </c>
      <c r="BI13" s="65">
        <f>IFERROR(BH13/BF13,"-")</f>
        <v>0.066666666666667</v>
      </c>
      <c r="BJ13" s="66">
        <v>3000</v>
      </c>
      <c r="BK13" s="67">
        <f>IFERROR(BJ13/BF13,"-")</f>
        <v>200</v>
      </c>
      <c r="BL13" s="68">
        <v>1</v>
      </c>
      <c r="BM13" s="68"/>
      <c r="BN13" s="68"/>
      <c r="BO13" s="63">
        <v>13</v>
      </c>
      <c r="BP13" s="64">
        <f>IF(Q13=0,"",IF(BO13=0,"",(BO13/Q13)))</f>
        <v>0.22413793103448</v>
      </c>
      <c r="BQ13" s="61">
        <v>1</v>
      </c>
      <c r="BR13" s="65">
        <f>IFERROR(BQ13/BO13,"-")</f>
        <v>0.076923076923077</v>
      </c>
      <c r="BS13" s="66">
        <v>10000</v>
      </c>
      <c r="BT13" s="67">
        <f>IFERROR(BS13/BO13,"-")</f>
        <v>769.23076923077</v>
      </c>
      <c r="BU13" s="68"/>
      <c r="BV13" s="68">
        <v>1</v>
      </c>
      <c r="BW13" s="68"/>
      <c r="BX13" s="63">
        <v>16</v>
      </c>
      <c r="BY13" s="64">
        <f>IF(Q13=0,"",IF(BX13=0,"",(BX13/Q13)))</f>
        <v>0.27586206896552</v>
      </c>
      <c r="BZ13" s="61">
        <v>7</v>
      </c>
      <c r="CA13" s="65">
        <f>IFERROR(BZ13/BX13,"-")</f>
        <v>0.4375</v>
      </c>
      <c r="CB13" s="66">
        <v>216000</v>
      </c>
      <c r="CC13" s="67">
        <f>IFERROR(CB13/BX13,"-")</f>
        <v>13500</v>
      </c>
      <c r="CD13" s="68">
        <v>3</v>
      </c>
      <c r="CE13" s="68">
        <v>1</v>
      </c>
      <c r="CF13" s="68">
        <v>3</v>
      </c>
      <c r="CG13" s="63">
        <v>2</v>
      </c>
      <c r="CH13" s="64">
        <f>IF(Q13=0,"",IF(CG13=0,"",(CG13/Q13)))</f>
        <v>0.03448275862069</v>
      </c>
      <c r="CI13" s="61">
        <v>1</v>
      </c>
      <c r="CJ13" s="65">
        <f>IFERROR(CI13/CG13,"-")</f>
        <v>0.5</v>
      </c>
      <c r="CK13" s="66">
        <v>10000</v>
      </c>
      <c r="CL13" s="67">
        <f>IFERROR(CK13/CG13,"-")</f>
        <v>5000</v>
      </c>
      <c r="CM13" s="68"/>
      <c r="CN13" s="68">
        <v>1</v>
      </c>
      <c r="CO13" s="68"/>
      <c r="CP13" s="69">
        <v>10</v>
      </c>
      <c r="CQ13" s="66">
        <v>239000</v>
      </c>
      <c r="CR13" s="66">
        <v>125000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7</v>
      </c>
      <c r="M14" s="41">
        <v>5</v>
      </c>
      <c r="N14" s="41">
        <v>6</v>
      </c>
      <c r="O14" s="41">
        <v>1</v>
      </c>
      <c r="P14" s="41">
        <v>0</v>
      </c>
      <c r="Q14" s="41">
        <f>O14+P14</f>
        <v>1</v>
      </c>
      <c r="R14" s="42">
        <f>IFERROR(Q14/N14,"-")</f>
        <v>0.16666666666667</v>
      </c>
      <c r="S14" s="76">
        <v>1</v>
      </c>
      <c r="T14" s="76">
        <v>0</v>
      </c>
      <c r="U14" s="42">
        <f>IFERROR(T14/(Q14),"-")</f>
        <v>0</v>
      </c>
      <c r="V14" s="43"/>
      <c r="W14" s="44">
        <v>1</v>
      </c>
      <c r="X14" s="42">
        <f>IF(Q14=0,"-",W14/Q14)</f>
        <v>1</v>
      </c>
      <c r="Y14" s="182">
        <v>8000</v>
      </c>
      <c r="Z14" s="182">
        <f>IFERROR(Y14/Q14,"-")</f>
        <v>8000</v>
      </c>
      <c r="AA14" s="182">
        <f>IFERROR(Y14/W14,"-")</f>
        <v>8000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>
        <f>IF(Q14=0,"",IF(AN14=0,"",(AN14/Q14)))</f>
        <v>0</v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/>
      <c r="AX14" s="60">
        <f>IF(Q14=0,"",IF(AW14=0,"",(AW14/Q14)))</f>
        <v>0</v>
      </c>
      <c r="AY14" s="60"/>
      <c r="AZ14" s="60" t="str">
        <f>IFERROR(AY14/AW14,"-")</f>
        <v>-</v>
      </c>
      <c r="BA14" s="60"/>
      <c r="BB14" s="60" t="str">
        <f>IFERROR(BA14/AW14,"-")</f>
        <v>-</v>
      </c>
      <c r="BC14" s="60"/>
      <c r="BD14" s="60"/>
      <c r="BE14" s="60"/>
      <c r="BF14" s="60"/>
      <c r="BG14" s="60">
        <f>IF(Q14=0,"",IF(BF14=0,"",(BF14/Q14)))</f>
        <v>0</v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>
        <v>1</v>
      </c>
      <c r="BP14" s="60">
        <f>IF(Q14=0,"",IF(BO14=0,"",(BO14/Q14)))</f>
        <v>1</v>
      </c>
      <c r="BQ14" s="60">
        <v>1</v>
      </c>
      <c r="BR14" s="60">
        <f>IFERROR(BQ14/BO14,"-")</f>
        <v>1</v>
      </c>
      <c r="BS14" s="60">
        <v>8000</v>
      </c>
      <c r="BT14" s="60">
        <f>IFERROR(BS14/BO14,"-")</f>
        <v>8000</v>
      </c>
      <c r="BU14" s="60"/>
      <c r="BV14" s="60">
        <v>1</v>
      </c>
      <c r="BW14" s="60"/>
      <c r="BX14" s="60"/>
      <c r="BY14" s="60">
        <f>IF(Q14=0,"",IF(BX14=0,"",(BX14/Q14)))</f>
        <v>0</v>
      </c>
      <c r="BZ14" s="60"/>
      <c r="CA14" s="60" t="str">
        <f>IFERROR(BZ14/BX14,"-")</f>
        <v>-</v>
      </c>
      <c r="CB14" s="60"/>
      <c r="CC14" s="60" t="str">
        <f>IFERROR(CB14/BX14,"-")</f>
        <v>-</v>
      </c>
      <c r="CD14" s="60"/>
      <c r="CE14" s="60"/>
      <c r="CF14" s="60"/>
      <c r="CG14" s="60"/>
      <c r="CH14" s="60">
        <f>IF(Q14=0,"",IF(CG14=0,"",(CG14/Q14)))</f>
        <v>0</v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1</v>
      </c>
      <c r="CQ14" s="60">
        <v>8000</v>
      </c>
      <c r="CR14" s="60">
        <v>8000</v>
      </c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11</v>
      </c>
      <c r="M15" s="72">
        <v>1</v>
      </c>
      <c r="N15" s="72">
        <v>7</v>
      </c>
      <c r="O15" s="72">
        <v>0</v>
      </c>
      <c r="P15" s="72">
        <v>0</v>
      </c>
      <c r="Q15" s="72">
        <f>O15+P15</f>
        <v>0</v>
      </c>
      <c r="R15" s="72">
        <f>IFERROR(Q15/N15,"-")</f>
        <v>0</v>
      </c>
      <c r="S15" s="72">
        <v>0</v>
      </c>
      <c r="T15" s="72">
        <v>0</v>
      </c>
      <c r="U15" s="72" t="str">
        <f>IFERROR(T15/(Q15),"-")</f>
        <v>-</v>
      </c>
      <c r="W15" s="72">
        <v>0</v>
      </c>
      <c r="X15" s="72" t="str">
        <f>IF(Q15=0,"-",W15/Q15)</f>
        <v>-</v>
      </c>
      <c r="Y15" s="72">
        <v>0</v>
      </c>
      <c r="Z15" s="72" t="str">
        <f>IFERROR(Y15/Q15,"-")</f>
        <v>-</v>
      </c>
      <c r="AA15" s="72" t="str">
        <f>IFERROR(Y15/W15,"-")</f>
        <v>-</v>
      </c>
      <c r="AE15" s="72"/>
      <c r="AF15" s="72" t="str">
        <f>IF(Q15=0,"",IF(AE15=0,"",(AE15/Q15)))</f>
        <v/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 t="str">
        <f>IF(Q15=0,"",IF(AN15=0,"",(AN15/Q15)))</f>
        <v/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 t="str">
        <f>IF(Q15=0,"",IF(AW15=0,"",(AW15/Q15)))</f>
        <v/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 t="str">
        <f>IF(Q15=0,"",IF(BF15=0,"",(BF15/Q15)))</f>
        <v/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 t="str">
        <f>IF(Q15=0,"",IF(BO15=0,"",(BO15/Q15)))</f>
        <v/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 t="str">
        <f>IF(Q15=0,"",IF(BX15=0,"",(BX15/Q15)))</f>
        <v/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/>
      <c r="CH15" s="72" t="str">
        <f>IF(Q15=0,"",IF(CG15=0,"",(CG15/Q15)))</f>
        <v/>
      </c>
      <c r="CI15" s="72"/>
      <c r="CJ15" s="72" t="str">
        <f>IFERROR(CI15/CG15,"-")</f>
        <v>-</v>
      </c>
      <c r="CK15" s="72"/>
      <c r="CL15" s="72" t="str">
        <f>IFERROR(CK15/CG15,"-")</f>
        <v>-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0.75333333333333</v>
      </c>
      <c r="H18" s="72" t="s">
        <v>67</v>
      </c>
      <c r="K18" s="72">
        <f>SUM(K6:K17)</f>
        <v>450000</v>
      </c>
      <c r="L18" s="72">
        <f>SUM(L6:L17)</f>
        <v>483</v>
      </c>
      <c r="M18" s="72">
        <f>SUM(M6:M17)</f>
        <v>200</v>
      </c>
      <c r="N18" s="72">
        <f>SUM(N6:N17)</f>
        <v>589</v>
      </c>
      <c r="O18" s="72">
        <f>SUM(O6:O17)</f>
        <v>87</v>
      </c>
      <c r="P18" s="72">
        <f>SUM(P6:P17)</f>
        <v>0</v>
      </c>
      <c r="Q18" s="72">
        <f>SUM(Q6:Q17)</f>
        <v>87</v>
      </c>
      <c r="R18" s="72">
        <f>IFERROR(Q18/N18,"-")</f>
        <v>0.14770797962649</v>
      </c>
      <c r="S18" s="72">
        <f>SUM(S6:S17)</f>
        <v>31</v>
      </c>
      <c r="T18" s="72">
        <f>SUM(T6:T17)</f>
        <v>13</v>
      </c>
      <c r="U18" s="72">
        <f>IFERROR(S18/Q18,"-")</f>
        <v>0.35632183908046</v>
      </c>
      <c r="V18" s="72">
        <f>IFERROR(K18/Q18,"-")</f>
        <v>5172.4137931034</v>
      </c>
      <c r="W18" s="72">
        <f>SUM(W6:W17)</f>
        <v>16</v>
      </c>
      <c r="X18" s="72">
        <f>IFERROR(W18/Q18,"-")</f>
        <v>0.18390804597701</v>
      </c>
      <c r="Y18" s="72">
        <f>SUM(Y6:Y17)</f>
        <v>339000</v>
      </c>
      <c r="Z18" s="72">
        <f>IFERROR(Y18/Q18,"-")</f>
        <v>3896.5517241379</v>
      </c>
      <c r="AA18" s="72">
        <f>IFERROR(Y18/W18,"-")</f>
        <v>21187.5</v>
      </c>
      <c r="AB18" s="72">
        <f>Y18-K18</f>
        <v>-111000</v>
      </c>
      <c r="AC18" s="72">
        <f>Y18/K18</f>
        <v>0.75333333333333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0.05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58</v>
      </c>
      <c r="H6" s="90" t="s">
        <v>74</v>
      </c>
      <c r="I6" s="90" t="s">
        <v>75</v>
      </c>
      <c r="J6" s="90" t="s">
        <v>76</v>
      </c>
      <c r="K6" s="179">
        <v>100000</v>
      </c>
      <c r="L6" s="79">
        <v>26</v>
      </c>
      <c r="M6" s="79">
        <v>0</v>
      </c>
      <c r="N6" s="79">
        <v>142</v>
      </c>
      <c r="O6" s="91">
        <v>16</v>
      </c>
      <c r="P6" s="92">
        <v>0</v>
      </c>
      <c r="Q6" s="93">
        <f>O6+P6</f>
        <v>16</v>
      </c>
      <c r="R6" s="80">
        <f>IFERROR(Q6/N6,"-")</f>
        <v>0.11267605633803</v>
      </c>
      <c r="S6" s="79">
        <v>1</v>
      </c>
      <c r="T6" s="79">
        <v>6</v>
      </c>
      <c r="U6" s="80">
        <f>IFERROR(T6/(Q6),"-")</f>
        <v>0.375</v>
      </c>
      <c r="V6" s="81">
        <f>IFERROR(K6/SUM(Q6:Q7),"-")</f>
        <v>1785.7142857143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-95000</v>
      </c>
      <c r="AC6" s="83">
        <f>SUM(Y6:Y7)/SUM(K6:K7)</f>
        <v>0.05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7</v>
      </c>
      <c r="AO6" s="101">
        <f>IF(Q6=0,"",IF(AN6=0,"",(AN6/Q6)))</f>
        <v>0.4375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0.1875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0.375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77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124</v>
      </c>
      <c r="M7" s="79">
        <v>86</v>
      </c>
      <c r="N7" s="79">
        <v>136</v>
      </c>
      <c r="O7" s="91">
        <v>40</v>
      </c>
      <c r="P7" s="92">
        <v>0</v>
      </c>
      <c r="Q7" s="93">
        <f>O7+P7</f>
        <v>40</v>
      </c>
      <c r="R7" s="80">
        <f>IFERROR(Q7/N7,"-")</f>
        <v>0.29411764705882</v>
      </c>
      <c r="S7" s="79">
        <v>9</v>
      </c>
      <c r="T7" s="79">
        <v>12</v>
      </c>
      <c r="U7" s="80">
        <f>IFERROR(T7/(Q7),"-")</f>
        <v>0.3</v>
      </c>
      <c r="V7" s="81"/>
      <c r="W7" s="82">
        <v>1</v>
      </c>
      <c r="X7" s="80">
        <f>IF(Q7=0,"-",W7/Q7)</f>
        <v>0.025</v>
      </c>
      <c r="Y7" s="184">
        <v>5000</v>
      </c>
      <c r="Z7" s="185">
        <f>IFERROR(Y7/Q7,"-")</f>
        <v>125</v>
      </c>
      <c r="AA7" s="185">
        <f>IFERROR(Y7/W7,"-")</f>
        <v>5000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6</v>
      </c>
      <c r="AO7" s="101">
        <f>IF(Q7=0,"",IF(AN7=0,"",(AN7/Q7)))</f>
        <v>0.15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0.2</v>
      </c>
      <c r="BH7" s="112">
        <v>1</v>
      </c>
      <c r="BI7" s="114">
        <f>IFERROR(BH7/BF7,"-")</f>
        <v>0.125</v>
      </c>
      <c r="BJ7" s="115">
        <v>5000</v>
      </c>
      <c r="BK7" s="116">
        <f>IFERROR(BJ7/BF7,"-")</f>
        <v>625</v>
      </c>
      <c r="BL7" s="117">
        <v>1</v>
      </c>
      <c r="BM7" s="117"/>
      <c r="BN7" s="117"/>
      <c r="BO7" s="119">
        <v>16</v>
      </c>
      <c r="BP7" s="120">
        <f>IF(Q7=0,"",IF(BO7=0,"",(BO7/Q7)))</f>
        <v>0.4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5</v>
      </c>
      <c r="BY7" s="127">
        <f>IF(Q7=0,"",IF(BX7=0,"",(BX7/Q7)))</f>
        <v>0.125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5000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0.05</v>
      </c>
      <c r="B10" s="39"/>
      <c r="C10" s="39"/>
      <c r="D10" s="39"/>
      <c r="E10" s="39"/>
      <c r="F10" s="39"/>
      <c r="G10" s="39"/>
      <c r="H10" s="40" t="s">
        <v>78</v>
      </c>
      <c r="I10" s="40"/>
      <c r="J10" s="40"/>
      <c r="K10" s="182">
        <f>SUM(K6:K9)</f>
        <v>100000</v>
      </c>
      <c r="L10" s="41">
        <f>SUM(L6:L9)</f>
        <v>150</v>
      </c>
      <c r="M10" s="41">
        <f>SUM(M6:M9)</f>
        <v>86</v>
      </c>
      <c r="N10" s="41">
        <f>SUM(N6:N9)</f>
        <v>278</v>
      </c>
      <c r="O10" s="41">
        <f>SUM(O6:O9)</f>
        <v>56</v>
      </c>
      <c r="P10" s="41">
        <f>SUM(P6:P9)</f>
        <v>0</v>
      </c>
      <c r="Q10" s="41">
        <f>SUM(Q6:Q9)</f>
        <v>56</v>
      </c>
      <c r="R10" s="42">
        <f>IFERROR(Q10/N10,"-")</f>
        <v>0.20143884892086</v>
      </c>
      <c r="S10" s="76">
        <f>SUM(S6:S9)</f>
        <v>10</v>
      </c>
      <c r="T10" s="76">
        <f>SUM(T6:T9)</f>
        <v>18</v>
      </c>
      <c r="U10" s="42">
        <f>IFERROR(S10/Q10,"-")</f>
        <v>0.17857142857143</v>
      </c>
      <c r="V10" s="43">
        <f>IFERROR(K10/Q10,"-")</f>
        <v>1785.7142857143</v>
      </c>
      <c r="W10" s="44">
        <f>SUM(W6:W9)</f>
        <v>1</v>
      </c>
      <c r="X10" s="42">
        <f>IFERROR(W10/Q10,"-")</f>
        <v>0.017857142857143</v>
      </c>
      <c r="Y10" s="182">
        <f>SUM(Y6:Y9)</f>
        <v>5000</v>
      </c>
      <c r="Z10" s="182">
        <f>IFERROR(Y10/Q10,"-")</f>
        <v>89.285714285714</v>
      </c>
      <c r="AA10" s="182">
        <f>IFERROR(Y10/W10,"-")</f>
        <v>5000</v>
      </c>
      <c r="AB10" s="182">
        <f>Y10-K10</f>
        <v>-95000</v>
      </c>
      <c r="AC10" s="45">
        <f>Y10/K10</f>
        <v>0.05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79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5.9661541259425</v>
      </c>
      <c r="B6" s="187" t="s">
        <v>81</v>
      </c>
      <c r="C6" s="187" t="s">
        <v>82</v>
      </c>
      <c r="D6" s="187"/>
      <c r="E6" s="187"/>
      <c r="F6" s="90" t="s">
        <v>83</v>
      </c>
      <c r="G6" s="90" t="s">
        <v>84</v>
      </c>
      <c r="H6" s="179">
        <v>1132723</v>
      </c>
      <c r="I6" s="79">
        <v>1426</v>
      </c>
      <c r="J6" s="79">
        <v>0</v>
      </c>
      <c r="K6" s="79">
        <v>78231</v>
      </c>
      <c r="L6" s="93">
        <v>410</v>
      </c>
      <c r="M6" s="80">
        <f>IFERROR(L6/K6,"-")</f>
        <v>0.0052408891615856</v>
      </c>
      <c r="N6" s="79">
        <v>135</v>
      </c>
      <c r="O6" s="79">
        <v>121</v>
      </c>
      <c r="P6" s="80">
        <f>IFERROR(N6/(L6),"-")</f>
        <v>0.32926829268293</v>
      </c>
      <c r="Q6" s="81">
        <f>IFERROR(H6/SUM(L6:L6),"-")</f>
        <v>2762.7390243902</v>
      </c>
      <c r="R6" s="82">
        <v>75</v>
      </c>
      <c r="S6" s="80">
        <f>IF(L6=0,"-",R6/L6)</f>
        <v>0.18292682926829</v>
      </c>
      <c r="T6" s="184">
        <v>6758000</v>
      </c>
      <c r="U6" s="185">
        <f>IFERROR(T6/L6,"-")</f>
        <v>16482.926829268</v>
      </c>
      <c r="V6" s="185">
        <f>IFERROR(T6/R6,"-")</f>
        <v>90106.666666667</v>
      </c>
      <c r="W6" s="179">
        <f>SUM(T6:T6)-SUM(H6:H6)</f>
        <v>5625277</v>
      </c>
      <c r="X6" s="83">
        <f>SUM(T6:T6)/SUM(H6:H6)</f>
        <v>5.9661541259425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1</v>
      </c>
      <c r="AS6" s="107">
        <f>IF(L6=0,"",IF(AR6=0,"",(AR6/L6)))</f>
        <v>0.0024390243902439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20</v>
      </c>
      <c r="BB6" s="113">
        <f>IF(L6=0,"",IF(BA6=0,"",(BA6/L6)))</f>
        <v>0.048780487804878</v>
      </c>
      <c r="BC6" s="112">
        <v>2</v>
      </c>
      <c r="BD6" s="114">
        <f>IFERROR(BC6/BA6,"-")</f>
        <v>0.1</v>
      </c>
      <c r="BE6" s="115">
        <v>6000</v>
      </c>
      <c r="BF6" s="116">
        <f>IFERROR(BE6/BA6,"-")</f>
        <v>300</v>
      </c>
      <c r="BG6" s="117">
        <v>2</v>
      </c>
      <c r="BH6" s="117"/>
      <c r="BI6" s="117"/>
      <c r="BJ6" s="119">
        <v>144</v>
      </c>
      <c r="BK6" s="120">
        <f>IF(L6=0,"",IF(BJ6=0,"",(BJ6/L6)))</f>
        <v>0.35121951219512</v>
      </c>
      <c r="BL6" s="121">
        <v>11</v>
      </c>
      <c r="BM6" s="122">
        <f>IFERROR(BL6/BJ6,"-")</f>
        <v>0.076388888888889</v>
      </c>
      <c r="BN6" s="123">
        <v>219000</v>
      </c>
      <c r="BO6" s="124">
        <f>IFERROR(BN6/BJ6,"-")</f>
        <v>1520.8333333333</v>
      </c>
      <c r="BP6" s="125">
        <v>7</v>
      </c>
      <c r="BQ6" s="125">
        <v>1</v>
      </c>
      <c r="BR6" s="125">
        <v>3</v>
      </c>
      <c r="BS6" s="126">
        <v>191</v>
      </c>
      <c r="BT6" s="127">
        <f>IF(L6=0,"",IF(BS6=0,"",(BS6/L6)))</f>
        <v>0.46585365853659</v>
      </c>
      <c r="BU6" s="128">
        <v>44</v>
      </c>
      <c r="BV6" s="129">
        <f>IFERROR(BU6/BS6,"-")</f>
        <v>0.2303664921466</v>
      </c>
      <c r="BW6" s="130">
        <v>2834000</v>
      </c>
      <c r="BX6" s="131">
        <f>IFERROR(BW6/BS6,"-")</f>
        <v>14837.696335079</v>
      </c>
      <c r="BY6" s="132">
        <v>14</v>
      </c>
      <c r="BZ6" s="132">
        <v>8</v>
      </c>
      <c r="CA6" s="132">
        <v>22</v>
      </c>
      <c r="CB6" s="133">
        <v>54</v>
      </c>
      <c r="CC6" s="134">
        <f>IF(L6=0,"",IF(CB6=0,"",(CB6/L6)))</f>
        <v>0.13170731707317</v>
      </c>
      <c r="CD6" s="135">
        <v>18</v>
      </c>
      <c r="CE6" s="136">
        <f>IFERROR(CD6/CB6,"-")</f>
        <v>0.33333333333333</v>
      </c>
      <c r="CF6" s="137">
        <v>3699000</v>
      </c>
      <c r="CG6" s="138">
        <f>IFERROR(CF6/CB6,"-")</f>
        <v>68500</v>
      </c>
      <c r="CH6" s="139">
        <v>1</v>
      </c>
      <c r="CI6" s="139">
        <v>3</v>
      </c>
      <c r="CJ6" s="139">
        <v>14</v>
      </c>
      <c r="CK6" s="140">
        <v>75</v>
      </c>
      <c r="CL6" s="141">
        <v>6758000</v>
      </c>
      <c r="CM6" s="141">
        <v>873000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85</v>
      </c>
      <c r="C7" s="187" t="s">
        <v>82</v>
      </c>
      <c r="D7" s="187"/>
      <c r="E7" s="187"/>
      <c r="F7" s="90" t="s">
        <v>86</v>
      </c>
      <c r="G7" s="90" t="s">
        <v>84</v>
      </c>
      <c r="H7" s="179">
        <v>0</v>
      </c>
      <c r="I7" s="79">
        <v>0</v>
      </c>
      <c r="J7" s="79">
        <v>0</v>
      </c>
      <c r="K7" s="79">
        <v>7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87</v>
      </c>
      <c r="G10" s="40"/>
      <c r="H10" s="182"/>
      <c r="I10" s="41">
        <f>SUM(I6:I9)</f>
        <v>1426</v>
      </c>
      <c r="J10" s="41">
        <f>SUM(J6:J9)</f>
        <v>0</v>
      </c>
      <c r="K10" s="41">
        <f>SUM(K6:K9)</f>
        <v>78238</v>
      </c>
      <c r="L10" s="41">
        <f>SUM(L6:L9)</f>
        <v>410</v>
      </c>
      <c r="M10" s="42">
        <f>IFERROR(L10/K10,"-")</f>
        <v>0.0052404202561415</v>
      </c>
      <c r="N10" s="76">
        <f>SUM(N6:N9)</f>
        <v>135</v>
      </c>
      <c r="O10" s="76">
        <f>SUM(O6:O9)</f>
        <v>121</v>
      </c>
      <c r="P10" s="42">
        <f>IFERROR(N10/L10,"-")</f>
        <v>0.32926829268293</v>
      </c>
      <c r="Q10" s="43">
        <f>IFERROR(H10/L10,"-")</f>
        <v>0</v>
      </c>
      <c r="R10" s="44">
        <f>SUM(R6:R9)</f>
        <v>75</v>
      </c>
      <c r="S10" s="42">
        <f>IFERROR(R10/L10,"-")</f>
        <v>0.18292682926829</v>
      </c>
      <c r="T10" s="182">
        <f>SUM(T6:T9)</f>
        <v>6758000</v>
      </c>
      <c r="U10" s="182">
        <f>IFERROR(T10/L10,"-")</f>
        <v>16482.926829268</v>
      </c>
      <c r="V10" s="182">
        <f>IFERROR(T10/R10,"-")</f>
        <v>90106.666666667</v>
      </c>
      <c r="W10" s="182">
        <f>T10-H10</f>
        <v>6758000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