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<sst xmlns="http://schemas.openxmlformats.org/spreadsheetml/2006/main" uniqueCount="77">
  <si>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</si>
  <si>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</si>
  <si>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</si>
  <si>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</si>
  <si>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</si>
  <si>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</si>
  <si>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</si>
  <si>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</si>
  <si>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</si>
  <si>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</si>
  <si>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</si>
  <si>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</si>
  <si>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</si>
  <si>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</si>
  <si>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</si>
  <si>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</si>
  <si>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</si>
  <si>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</si>
  <si>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</si>
  <si>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</si>
  <si>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</si>
  <si>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</si>
  <si>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</si>
  <si>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</si>
  <si>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</si>
  <si>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</si>
  <si>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</si>
  <si>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</si>
  <si>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</si>
  <si>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</si>
  <si>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</si>
  <si>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</si>
  <si>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</si>
  <si>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</si>
  <si>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</si>
  <si>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</si>
  <si>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</si>
  <si>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</si>
  <si>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</si>
  <si>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</si>
  <si>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</si>
  <si>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</si>
  <si>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</si>
  <si>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</si>
  <si>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</si>
  <si>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</si>
  <si>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</si>
  <si>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</si>
  <si>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</si>
  <si>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</si>
  <si>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</si>
  <si>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</si>
  <si>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</si>
  <si>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</si>
  <si>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</si>
  <si>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</si>
  <si>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</si>
  <si>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ht307</t>
  </si>
  <si>
    <t>lp02</t>
  </si>
  <si>
    <t>RNパック</t>
  </si>
  <si>
    <t>10月01日(土)</t>
  </si>
  <si>
    <t>ht308</t>
  </si>
  <si>
    <t>ht309</t>
  </si>
  <si>
    <t>ht310</t>
  </si>
  <si>
    <t>空電</t>
  </si>
  <si>
    <t>ht311</t>
  </si>
  <si>
    <t>ht312</t>
  </si>
  <si>
    <t>雑誌 TOTAL</t>
  </si>
  <si>
    <t>●リスティング 広告</t>
  </si>
  <si>
    <t>UA</t>
  </si>
  <si>
    <t>adyd</t>
  </si>
  <si>
    <t>ADIT</t>
  </si>
  <si>
    <t>YDN（ディスプレイ広告）</t>
  </si>
  <si>
    <t>10/1～10/31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</si>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</sst>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7" customWidth="true" style="69"/>
    <col min="5" max="5" width="30.625" customWidth="true" style="69"/>
    <col min="6" max="6" width="30.625" customWidth="true" style="69"/>
    <col min="7" max="7" width="8.25" customWidth="true" style="69"/>
    <col min="8" max="8" width="33.5" customWidth="true" style="69"/>
    <col min="9" max="9" width="14.375" customWidth="true" style="69"/>
    <col min="10" max="10" width="12.25" customWidth="true" style="69"/>
    <col min="11" max="11" width="10.875" customWidth="true" style="69"/>
    <col min="12" max="12" width="10.875" customWidth="true" style="69"/>
    <col min="13" max="13" width="10.875" customWidth="true" style="69"/>
    <col min="14" max="14" width="10.375" customWidth="true" style="69"/>
    <col min="15" max="15" width="9" customWidth="true" style="69"/>
    <col min="16" max="16" width="9" customWidth="true" style="69"/>
    <col min="17" max="17" width="10.375" customWidth="true" style="69"/>
    <col min="18" max="18" width="10.375" customWidth="true" style="69"/>
    <col min="19" max="19" width="10.375" customWidth="true" style="69"/>
    <col min="20" max="20" width="7.375" customWidth="true" style="69"/>
    <col min="21" max="21" width="9" customWidth="true" style="69"/>
    <col min="22" max="22" width="9" customWidth="true" style="69"/>
    <col min="23" max="23" width="6.75" customWidth="true" style="69"/>
    <col min="24" max="24" width="7.875" customWidth="true" style="69"/>
    <col min="25" max="25" width="10" customWidth="true" style="69"/>
    <col min="26" max="26" width="9" customWidth="true" style="69"/>
    <col min="27" max="27" width="9" customWidth="true" style="69"/>
    <col min="28" max="28" width="12.375" customWidth="true" style="69"/>
    <col min="29" max="29" width="9" customWidth="true" style="69"/>
    <col min="30" max="30" width="9" customWidth="true" style="51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  <col min="99" max="99" width="9" customWidth="true" style="69"/>
  </cols>
  <sheetData>
    <row r="2" spans="1:99" customHeight="1" ht="13.5">
      <c r="A2" s="22" t="s">
        <v>0</v>
      </c>
      <c r="B2" s="25" t="s">
        <v>1</v>
      </c>
      <c r="C2" s="25"/>
      <c r="D2" s="1"/>
      <c r="H2" s="71"/>
      <c r="I2" s="71"/>
      <c r="J2" s="71"/>
      <c r="K2" s="72"/>
      <c r="L2" s="72" t="s">
        <v>2</v>
      </c>
      <c r="M2" s="72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2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8"/>
      <c r="I3" s="68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2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3"/>
      <c r="AE4" s="43" t="s">
        <v>47</v>
      </c>
      <c r="AF4" s="43" t="s">
        <v>48</v>
      </c>
      <c r="AG4" s="43" t="s">
        <v>49</v>
      </c>
      <c r="AH4" s="43" t="s">
        <v>41</v>
      </c>
      <c r="AI4" s="43" t="s">
        <v>50</v>
      </c>
      <c r="AJ4" s="43" t="s">
        <v>51</v>
      </c>
      <c r="AK4" s="43" t="s">
        <v>52</v>
      </c>
      <c r="AL4" s="43" t="s">
        <v>53</v>
      </c>
      <c r="AM4" s="43" t="s">
        <v>54</v>
      </c>
      <c r="AN4" s="44" t="s">
        <v>47</v>
      </c>
      <c r="AO4" s="44" t="s">
        <v>48</v>
      </c>
      <c r="AP4" s="44" t="s">
        <v>49</v>
      </c>
      <c r="AQ4" s="44" t="s">
        <v>41</v>
      </c>
      <c r="AR4" s="44" t="s">
        <v>50</v>
      </c>
      <c r="AS4" s="44" t="s">
        <v>51</v>
      </c>
      <c r="AT4" s="44" t="s">
        <v>52</v>
      </c>
      <c r="AU4" s="44" t="s">
        <v>53</v>
      </c>
      <c r="AV4" s="44" t="s">
        <v>54</v>
      </c>
      <c r="AW4" s="45" t="s">
        <v>47</v>
      </c>
      <c r="AX4" s="45" t="s">
        <v>48</v>
      </c>
      <c r="AY4" s="45" t="s">
        <v>49</v>
      </c>
      <c r="AZ4" s="45" t="s">
        <v>41</v>
      </c>
      <c r="BA4" s="45" t="s">
        <v>50</v>
      </c>
      <c r="BB4" s="45" t="s">
        <v>51</v>
      </c>
      <c r="BC4" s="45" t="s">
        <v>52</v>
      </c>
      <c r="BD4" s="45" t="s">
        <v>53</v>
      </c>
      <c r="BE4" s="45" t="s">
        <v>54</v>
      </c>
      <c r="BF4" s="46" t="s">
        <v>47</v>
      </c>
      <c r="BG4" s="46" t="s">
        <v>48</v>
      </c>
      <c r="BH4" s="46" t="s">
        <v>49</v>
      </c>
      <c r="BI4" s="46" t="s">
        <v>41</v>
      </c>
      <c r="BJ4" s="46" t="s">
        <v>50</v>
      </c>
      <c r="BK4" s="46" t="s">
        <v>51</v>
      </c>
      <c r="BL4" s="46" t="s">
        <v>52</v>
      </c>
      <c r="BM4" s="46" t="s">
        <v>53</v>
      </c>
      <c r="BN4" s="46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47" t="s">
        <v>47</v>
      </c>
      <c r="BY4" s="47" t="s">
        <v>48</v>
      </c>
      <c r="BZ4" s="47" t="s">
        <v>49</v>
      </c>
      <c r="CA4" s="47" t="s">
        <v>41</v>
      </c>
      <c r="CB4" s="47" t="s">
        <v>50</v>
      </c>
      <c r="CC4" s="47" t="s">
        <v>51</v>
      </c>
      <c r="CD4" s="47" t="s">
        <v>52</v>
      </c>
      <c r="CE4" s="47" t="s">
        <v>53</v>
      </c>
      <c r="CF4" s="47" t="s">
        <v>54</v>
      </c>
      <c r="CG4" s="48" t="s">
        <v>47</v>
      </c>
      <c r="CH4" s="48" t="s">
        <v>48</v>
      </c>
      <c r="CI4" s="48" t="s">
        <v>49</v>
      </c>
      <c r="CJ4" s="48" t="s">
        <v>41</v>
      </c>
      <c r="CK4" s="48" t="s">
        <v>50</v>
      </c>
      <c r="CL4" s="48" t="s">
        <v>51</v>
      </c>
      <c r="CM4" s="48" t="s">
        <v>52</v>
      </c>
      <c r="CN4" s="48" t="s">
        <v>53</v>
      </c>
      <c r="CO4" s="48" t="s">
        <v>54</v>
      </c>
      <c r="CP4" s="153"/>
      <c r="CQ4" s="156"/>
      <c r="CR4" s="49" t="s">
        <v>55</v>
      </c>
      <c r="CS4" s="49" t="s">
        <v>56</v>
      </c>
      <c r="CT4" s="150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75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4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pans="1:99">
      <c r="A6" s="75"/>
      <c r="B6" s="81"/>
      <c r="C6" s="81"/>
      <c r="D6" s="82"/>
      <c r="E6" s="82"/>
      <c r="F6" s="82"/>
      <c r="G6" s="83"/>
      <c r="H6" s="87"/>
      <c r="I6" s="87"/>
      <c r="J6" s="87"/>
      <c r="K6" s="176"/>
      <c r="L6" s="76"/>
      <c r="M6" s="76"/>
      <c r="N6" s="76"/>
      <c r="O6" s="88"/>
      <c r="P6" s="89"/>
      <c r="Q6" s="90"/>
      <c r="R6" s="77"/>
      <c r="S6" s="76"/>
      <c r="T6" s="76"/>
      <c r="U6" s="77"/>
      <c r="V6" s="78"/>
      <c r="W6" s="79"/>
      <c r="X6" s="77"/>
      <c r="Y6" s="181"/>
      <c r="Z6" s="182"/>
      <c r="AA6" s="182"/>
      <c r="AB6" s="176"/>
      <c r="AC6" s="80"/>
      <c r="AD6" s="74"/>
      <c r="AE6" s="91"/>
      <c r="AF6" s="92"/>
      <c r="AG6" s="91"/>
      <c r="AH6" s="93"/>
      <c r="AI6" s="94"/>
      <c r="AJ6" s="95"/>
      <c r="AK6" s="96"/>
      <c r="AL6" s="96"/>
      <c r="AM6" s="96"/>
      <c r="AN6" s="97"/>
      <c r="AO6" s="98"/>
      <c r="AP6" s="97"/>
      <c r="AQ6" s="99"/>
      <c r="AR6" s="100"/>
      <c r="AS6" s="101"/>
      <c r="AT6" s="102"/>
      <c r="AU6" s="102"/>
      <c r="AV6" s="102"/>
      <c r="AW6" s="103"/>
      <c r="AX6" s="104"/>
      <c r="AY6" s="103"/>
      <c r="AZ6" s="105"/>
      <c r="BA6" s="106"/>
      <c r="BB6" s="107"/>
      <c r="BC6" s="108"/>
      <c r="BD6" s="108"/>
      <c r="BE6" s="108"/>
      <c r="BF6" s="109"/>
      <c r="BG6" s="110"/>
      <c r="BH6" s="109"/>
      <c r="BI6" s="111"/>
      <c r="BJ6" s="112"/>
      <c r="BK6" s="113"/>
      <c r="BL6" s="114"/>
      <c r="BM6" s="114"/>
      <c r="BN6" s="114"/>
      <c r="BO6" s="116"/>
      <c r="BP6" s="117"/>
      <c r="BQ6" s="118"/>
      <c r="BR6" s="119"/>
      <c r="BS6" s="120"/>
      <c r="BT6" s="121"/>
      <c r="BU6" s="122"/>
      <c r="BV6" s="122"/>
      <c r="BW6" s="122"/>
      <c r="BX6" s="123"/>
      <c r="BY6" s="124"/>
      <c r="BZ6" s="125"/>
      <c r="CA6" s="126"/>
      <c r="CB6" s="127"/>
      <c r="CC6" s="128"/>
      <c r="CD6" s="129"/>
      <c r="CE6" s="129"/>
      <c r="CF6" s="129"/>
      <c r="CG6" s="130"/>
      <c r="CH6" s="131"/>
      <c r="CI6" s="132"/>
      <c r="CJ6" s="133"/>
      <c r="CK6" s="134"/>
      <c r="CL6" s="135"/>
      <c r="CM6" s="136"/>
      <c r="CN6" s="136"/>
      <c r="CO6" s="136"/>
      <c r="CP6" s="137"/>
      <c r="CQ6" s="138"/>
      <c r="CR6" s="138"/>
      <c r="CS6" s="138"/>
      <c r="CT6" s="139"/>
    </row>
    <row r="7" spans="1:99">
      <c r="A7" s="75"/>
      <c r="B7" s="81"/>
      <c r="C7" s="81"/>
      <c r="D7" s="82"/>
      <c r="E7" s="82"/>
      <c r="F7" s="82"/>
      <c r="G7" s="83"/>
      <c r="H7" s="87"/>
      <c r="I7" s="87"/>
      <c r="J7" s="87"/>
      <c r="K7" s="176"/>
      <c r="L7" s="76"/>
      <c r="M7" s="76"/>
      <c r="N7" s="76"/>
      <c r="O7" s="88"/>
      <c r="P7" s="89"/>
      <c r="Q7" s="90"/>
      <c r="R7" s="77"/>
      <c r="S7" s="76"/>
      <c r="T7" s="76"/>
      <c r="U7" s="77"/>
      <c r="V7" s="78"/>
      <c r="W7" s="79"/>
      <c r="X7" s="77"/>
      <c r="Y7" s="181"/>
      <c r="Z7" s="182"/>
      <c r="AA7" s="182"/>
      <c r="AB7" s="176"/>
      <c r="AC7" s="80"/>
      <c r="AD7" s="74"/>
      <c r="AE7" s="91"/>
      <c r="AF7" s="92"/>
      <c r="AG7" s="91"/>
      <c r="AH7" s="93"/>
      <c r="AI7" s="94"/>
      <c r="AJ7" s="95"/>
      <c r="AK7" s="96"/>
      <c r="AL7" s="96"/>
      <c r="AM7" s="96"/>
      <c r="AN7" s="97"/>
      <c r="AO7" s="98"/>
      <c r="AP7" s="97"/>
      <c r="AQ7" s="99"/>
      <c r="AR7" s="100"/>
      <c r="AS7" s="101"/>
      <c r="AT7" s="102"/>
      <c r="AU7" s="102"/>
      <c r="AV7" s="102"/>
      <c r="AW7" s="103"/>
      <c r="AX7" s="104"/>
      <c r="AY7" s="103"/>
      <c r="AZ7" s="105"/>
      <c r="BA7" s="106"/>
      <c r="BB7" s="107"/>
      <c r="BC7" s="108"/>
      <c r="BD7" s="108"/>
      <c r="BE7" s="108"/>
      <c r="BF7" s="109"/>
      <c r="BG7" s="110"/>
      <c r="BH7" s="109"/>
      <c r="BI7" s="111"/>
      <c r="BJ7" s="112"/>
      <c r="BK7" s="113"/>
      <c r="BL7" s="114"/>
      <c r="BM7" s="114"/>
      <c r="BN7" s="114"/>
      <c r="BO7" s="116"/>
      <c r="BP7" s="117"/>
      <c r="BQ7" s="118"/>
      <c r="BR7" s="119"/>
      <c r="BS7" s="120"/>
      <c r="BT7" s="121"/>
      <c r="BU7" s="122"/>
      <c r="BV7" s="122"/>
      <c r="BW7" s="122"/>
      <c r="BX7" s="123"/>
      <c r="BY7" s="124"/>
      <c r="BZ7" s="125"/>
      <c r="CA7" s="126"/>
      <c r="CB7" s="127"/>
      <c r="CC7" s="128"/>
      <c r="CD7" s="129"/>
      <c r="CE7" s="129"/>
      <c r="CF7" s="129"/>
      <c r="CG7" s="130"/>
      <c r="CH7" s="131"/>
      <c r="CI7" s="132"/>
      <c r="CJ7" s="133"/>
      <c r="CK7" s="134"/>
      <c r="CL7" s="135"/>
      <c r="CM7" s="136"/>
      <c r="CN7" s="136"/>
      <c r="CO7" s="136"/>
      <c r="CP7" s="137"/>
      <c r="CQ7" s="138"/>
      <c r="CR7" s="138"/>
      <c r="CS7" s="138"/>
      <c r="CT7" s="139"/>
    </row>
    <row r="8" spans="1:99">
      <c r="A8" s="75"/>
      <c r="B8" s="81"/>
      <c r="C8" s="81"/>
      <c r="D8" s="82"/>
      <c r="E8" s="82"/>
      <c r="F8" s="82"/>
      <c r="G8" s="83"/>
      <c r="H8" s="87"/>
      <c r="I8" s="87"/>
      <c r="J8" s="87"/>
      <c r="K8" s="176"/>
      <c r="L8" s="76"/>
      <c r="M8" s="76"/>
      <c r="N8" s="76"/>
      <c r="O8" s="88"/>
      <c r="P8" s="89"/>
      <c r="Q8" s="90"/>
      <c r="R8" s="77"/>
      <c r="S8" s="76"/>
      <c r="T8" s="76"/>
      <c r="U8" s="77"/>
      <c r="V8" s="78"/>
      <c r="W8" s="79"/>
      <c r="X8" s="77"/>
      <c r="Y8" s="181"/>
      <c r="Z8" s="182"/>
      <c r="AA8" s="182"/>
      <c r="AB8" s="176"/>
      <c r="AC8" s="80"/>
      <c r="AD8" s="74"/>
      <c r="AE8" s="91"/>
      <c r="AF8" s="92"/>
      <c r="AG8" s="91"/>
      <c r="AH8" s="93"/>
      <c r="AI8" s="94"/>
      <c r="AJ8" s="95"/>
      <c r="AK8" s="96"/>
      <c r="AL8" s="96"/>
      <c r="AM8" s="96"/>
      <c r="AN8" s="97"/>
      <c r="AO8" s="98"/>
      <c r="AP8" s="97"/>
      <c r="AQ8" s="99"/>
      <c r="AR8" s="100"/>
      <c r="AS8" s="101"/>
      <c r="AT8" s="102"/>
      <c r="AU8" s="102"/>
      <c r="AV8" s="102"/>
      <c r="AW8" s="103"/>
      <c r="AX8" s="104"/>
      <c r="AY8" s="103"/>
      <c r="AZ8" s="105"/>
      <c r="BA8" s="106"/>
      <c r="BB8" s="107"/>
      <c r="BC8" s="108"/>
      <c r="BD8" s="108"/>
      <c r="BE8" s="108"/>
      <c r="BF8" s="109"/>
      <c r="BG8" s="110"/>
      <c r="BH8" s="109"/>
      <c r="BI8" s="111"/>
      <c r="BJ8" s="112"/>
      <c r="BK8" s="113"/>
      <c r="BL8" s="114"/>
      <c r="BM8" s="114"/>
      <c r="BN8" s="114"/>
      <c r="BO8" s="116"/>
      <c r="BP8" s="117"/>
      <c r="BQ8" s="118"/>
      <c r="BR8" s="119"/>
      <c r="BS8" s="120"/>
      <c r="BT8" s="121"/>
      <c r="BU8" s="122"/>
      <c r="BV8" s="122"/>
      <c r="BW8" s="122"/>
      <c r="BX8" s="123"/>
      <c r="BY8" s="124"/>
      <c r="BZ8" s="125"/>
      <c r="CA8" s="126"/>
      <c r="CB8" s="127"/>
      <c r="CC8" s="128"/>
      <c r="CD8" s="129"/>
      <c r="CE8" s="129"/>
      <c r="CF8" s="129"/>
      <c r="CG8" s="130"/>
      <c r="CH8" s="131"/>
      <c r="CI8" s="132"/>
      <c r="CJ8" s="133"/>
      <c r="CK8" s="134"/>
      <c r="CL8" s="135"/>
      <c r="CM8" s="136"/>
      <c r="CN8" s="136"/>
      <c r="CO8" s="136"/>
      <c r="CP8" s="137"/>
      <c r="CQ8" s="138"/>
      <c r="CR8" s="138"/>
      <c r="CS8" s="138"/>
      <c r="CT8" s="139"/>
    </row>
    <row r="9" spans="1:99">
      <c r="A9" s="75"/>
      <c r="B9" s="81"/>
      <c r="C9" s="81"/>
      <c r="D9" s="82"/>
      <c r="E9" s="82"/>
      <c r="F9" s="82"/>
      <c r="G9" s="83"/>
      <c r="H9" s="87"/>
      <c r="I9" s="87"/>
      <c r="J9" s="87"/>
      <c r="K9" s="176"/>
      <c r="L9" s="76"/>
      <c r="M9" s="76"/>
      <c r="N9" s="76"/>
      <c r="O9" s="88"/>
      <c r="P9" s="89"/>
      <c r="Q9" s="90"/>
      <c r="R9" s="77"/>
      <c r="S9" s="76"/>
      <c r="T9" s="76"/>
      <c r="U9" s="77"/>
      <c r="V9" s="78"/>
      <c r="W9" s="79"/>
      <c r="X9" s="77"/>
      <c r="Y9" s="181"/>
      <c r="Z9" s="182"/>
      <c r="AA9" s="182"/>
      <c r="AB9" s="176"/>
      <c r="AC9" s="80"/>
      <c r="AD9" s="74"/>
      <c r="AE9" s="91"/>
      <c r="AF9" s="92"/>
      <c r="AG9" s="91"/>
      <c r="AH9" s="93"/>
      <c r="AI9" s="94"/>
      <c r="AJ9" s="95"/>
      <c r="AK9" s="96"/>
      <c r="AL9" s="96"/>
      <c r="AM9" s="96"/>
      <c r="AN9" s="97"/>
      <c r="AO9" s="98"/>
      <c r="AP9" s="97"/>
      <c r="AQ9" s="99"/>
      <c r="AR9" s="100"/>
      <c r="AS9" s="101"/>
      <c r="AT9" s="102"/>
      <c r="AU9" s="102"/>
      <c r="AV9" s="102"/>
      <c r="AW9" s="103"/>
      <c r="AX9" s="104"/>
      <c r="AY9" s="103"/>
      <c r="AZ9" s="105"/>
      <c r="BA9" s="106"/>
      <c r="BB9" s="107"/>
      <c r="BC9" s="108"/>
      <c r="BD9" s="108"/>
      <c r="BE9" s="108"/>
      <c r="BF9" s="109"/>
      <c r="BG9" s="110"/>
      <c r="BH9" s="109"/>
      <c r="BI9" s="111"/>
      <c r="BJ9" s="112"/>
      <c r="BK9" s="113"/>
      <c r="BL9" s="114"/>
      <c r="BM9" s="114"/>
      <c r="BN9" s="114"/>
      <c r="BO9" s="116"/>
      <c r="BP9" s="117"/>
      <c r="BQ9" s="118"/>
      <c r="BR9" s="119"/>
      <c r="BS9" s="120"/>
      <c r="BT9" s="121"/>
      <c r="BU9" s="122"/>
      <c r="BV9" s="122"/>
      <c r="BW9" s="122"/>
      <c r="BX9" s="123"/>
      <c r="BY9" s="124"/>
      <c r="BZ9" s="125"/>
      <c r="CA9" s="126"/>
      <c r="CB9" s="127"/>
      <c r="CC9" s="128"/>
      <c r="CD9" s="129"/>
      <c r="CE9" s="129"/>
      <c r="CF9" s="129"/>
      <c r="CG9" s="130"/>
      <c r="CH9" s="131"/>
      <c r="CI9" s="132"/>
      <c r="CJ9" s="133"/>
      <c r="CK9" s="134"/>
      <c r="CL9" s="135"/>
      <c r="CM9" s="136"/>
      <c r="CN9" s="136"/>
      <c r="CO9" s="136"/>
      <c r="CP9" s="137"/>
      <c r="CQ9" s="138"/>
      <c r="CR9" s="138"/>
      <c r="CS9" s="138"/>
      <c r="CT9" s="139"/>
    </row>
    <row r="10" spans="1:99">
      <c r="A10" s="75">
        <f>AC10</f>
        <v>3.2555555555556</v>
      </c>
      <c r="B10" s="184" t="s">
        <v>57</v>
      </c>
      <c r="C10" s="184"/>
      <c r="D10" s="184"/>
      <c r="E10" s="184"/>
      <c r="F10" s="184"/>
      <c r="G10" s="184" t="s">
        <v>58</v>
      </c>
      <c r="H10" s="87" t="s">
        <v>59</v>
      </c>
      <c r="I10" s="87"/>
      <c r="J10" s="185" t="s">
        <v>60</v>
      </c>
      <c r="K10" s="176">
        <v>450000</v>
      </c>
      <c r="L10" s="76">
        <v>54</v>
      </c>
      <c r="M10" s="76">
        <v>0</v>
      </c>
      <c r="N10" s="76">
        <v>238</v>
      </c>
      <c r="O10" s="88">
        <v>18</v>
      </c>
      <c r="P10" s="89">
        <v>0</v>
      </c>
      <c r="Q10" s="90">
        <f>O10+P10</f>
        <v>18</v>
      </c>
      <c r="R10" s="77">
        <f>IFERROR(Q10/N10,"-")</f>
        <v>0.07563025210084</v>
      </c>
      <c r="S10" s="76">
        <v>7</v>
      </c>
      <c r="T10" s="76">
        <v>6</v>
      </c>
      <c r="U10" s="77">
        <f>IFERROR(T10/(Q10),"-")</f>
        <v>0.33333333333333</v>
      </c>
      <c r="V10" s="78">
        <f>IFERROR(K10/SUM(Q10:Q15),"-")</f>
        <v>7758.6206896552</v>
      </c>
      <c r="W10" s="79">
        <v>5</v>
      </c>
      <c r="X10" s="77">
        <f>IF(Q10=0,"-",W10/Q10)</f>
        <v>0.27777777777778</v>
      </c>
      <c r="Y10" s="181">
        <v>47000</v>
      </c>
      <c r="Z10" s="182">
        <f>IFERROR(Y10/Q10,"-")</f>
        <v>2611.1111111111</v>
      </c>
      <c r="AA10" s="182">
        <f>IFERROR(Y10/W10,"-")</f>
        <v>9400</v>
      </c>
      <c r="AB10" s="176">
        <f>SUM(Y10:Y15)-SUM(K10:K15)</f>
        <v>1015000</v>
      </c>
      <c r="AC10" s="80">
        <f>SUM(Y10:Y15)/SUM(K10:K15)</f>
        <v>3.2555555555556</v>
      </c>
      <c r="AD10" s="74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4</v>
      </c>
      <c r="AO10" s="98">
        <f>IF(Q10=0,"",IF(AN10=0,"",(AN10/Q10)))</f>
        <v>0.22222222222222</v>
      </c>
      <c r="AP10" s="97">
        <v>2</v>
      </c>
      <c r="AQ10" s="99">
        <f>IFERROR(AP10/AN10,"-")</f>
        <v>0.5</v>
      </c>
      <c r="AR10" s="100">
        <v>8000</v>
      </c>
      <c r="AS10" s="101">
        <f>IFERROR(AR10/AN10,"-")</f>
        <v>2000</v>
      </c>
      <c r="AT10" s="102">
        <v>2</v>
      </c>
      <c r="AU10" s="102"/>
      <c r="AV10" s="102"/>
      <c r="AW10" s="103">
        <v>1</v>
      </c>
      <c r="AX10" s="104">
        <f>IF(Q10=0,"",IF(AW10=0,"",(AW10/Q10)))</f>
        <v>0.055555555555556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5</v>
      </c>
      <c r="BG10" s="110">
        <f>IF(Q10=0,"",IF(BF10=0,"",(BF10/Q10)))</f>
        <v>0.27777777777778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5</v>
      </c>
      <c r="BP10" s="117">
        <f>IF(Q10=0,"",IF(BO10=0,"",(BO10/Q10)))</f>
        <v>0.27777777777778</v>
      </c>
      <c r="BQ10" s="118">
        <v>2</v>
      </c>
      <c r="BR10" s="119">
        <f>IFERROR(BQ10/BO10,"-")</f>
        <v>0.4</v>
      </c>
      <c r="BS10" s="120">
        <v>8000</v>
      </c>
      <c r="BT10" s="121">
        <f>IFERROR(BS10/BO10,"-")</f>
        <v>1600</v>
      </c>
      <c r="BU10" s="122">
        <v>2</v>
      </c>
      <c r="BV10" s="122"/>
      <c r="BW10" s="122"/>
      <c r="BX10" s="123">
        <v>3</v>
      </c>
      <c r="BY10" s="124">
        <f>IF(Q10=0,"",IF(BX10=0,"",(BX10/Q10)))</f>
        <v>0.16666666666667</v>
      </c>
      <c r="BZ10" s="125">
        <v>1</v>
      </c>
      <c r="CA10" s="126">
        <f>IFERROR(BZ10/BX10,"-")</f>
        <v>0.33333333333333</v>
      </c>
      <c r="CB10" s="127">
        <v>31000</v>
      </c>
      <c r="CC10" s="128">
        <f>IFERROR(CB10/BX10,"-")</f>
        <v>10333.333333333</v>
      </c>
      <c r="CD10" s="129"/>
      <c r="CE10" s="129"/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5</v>
      </c>
      <c r="CQ10" s="138">
        <v>47000</v>
      </c>
      <c r="CR10" s="138">
        <v>31000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5"/>
      <c r="B11" s="184" t="s">
        <v>61</v>
      </c>
      <c r="C11" s="184"/>
      <c r="D11" s="184"/>
      <c r="E11" s="184"/>
      <c r="F11" s="184"/>
      <c r="G11" s="184" t="s">
        <v>58</v>
      </c>
      <c r="H11" s="87"/>
      <c r="I11" s="87"/>
      <c r="J11" s="87"/>
      <c r="K11" s="176"/>
      <c r="L11" s="76">
        <v>0</v>
      </c>
      <c r="M11" s="76">
        <v>0</v>
      </c>
      <c r="N11" s="76">
        <v>0</v>
      </c>
      <c r="O11" s="88">
        <v>0</v>
      </c>
      <c r="P11" s="89">
        <v>0</v>
      </c>
      <c r="Q11" s="90">
        <f>O11+P11</f>
        <v>0</v>
      </c>
      <c r="R11" s="77" t="str">
        <f>IFERROR(Q11/N11,"-")</f>
        <v>-</v>
      </c>
      <c r="S11" s="76">
        <v>0</v>
      </c>
      <c r="T11" s="76">
        <v>0</v>
      </c>
      <c r="U11" s="77" t="str">
        <f>IFERROR(T11/(Q11),"-")</f>
        <v>-</v>
      </c>
      <c r="V11" s="78"/>
      <c r="W11" s="79">
        <v>0</v>
      </c>
      <c r="X11" s="77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0"/>
      <c r="AD11" s="74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28"/>
      <c r="B12" s="184" t="s">
        <v>62</v>
      </c>
      <c r="C12" s="184"/>
      <c r="D12" s="184"/>
      <c r="E12" s="184"/>
      <c r="F12" s="184"/>
      <c r="G12" s="184" t="s">
        <v>58</v>
      </c>
      <c r="H12" s="87"/>
      <c r="I12" s="87"/>
      <c r="J12" s="87"/>
      <c r="K12" s="177"/>
      <c r="L12" s="32">
        <v>0</v>
      </c>
      <c r="M12" s="32">
        <v>0</v>
      </c>
      <c r="N12" s="29">
        <v>0</v>
      </c>
      <c r="O12" s="21">
        <v>0</v>
      </c>
      <c r="P12" s="21">
        <v>0</v>
      </c>
      <c r="Q12" s="21">
        <f>O12+P12</f>
        <v>0</v>
      </c>
      <c r="R12" s="30" t="str">
        <f>IFERROR(Q12/N12,"-")</f>
        <v>-</v>
      </c>
      <c r="S12" s="30">
        <v>0</v>
      </c>
      <c r="T12" s="21">
        <v>0</v>
      </c>
      <c r="U12" s="30" t="str">
        <f>IFERROR(T12/(Q12),"-")</f>
        <v>-</v>
      </c>
      <c r="V12" s="23"/>
      <c r="W12" s="23">
        <v>0</v>
      </c>
      <c r="X12" s="23" t="str">
        <f>IF(Q12=0,"-",W12/Q12)</f>
        <v>-</v>
      </c>
      <c r="Y12" s="183">
        <v>0</v>
      </c>
      <c r="Z12" s="183" t="str">
        <f>IFERROR(Y12/Q12,"-")</f>
        <v>-</v>
      </c>
      <c r="AA12" s="183" t="str">
        <f>IFERROR(Y12/W12,"-")</f>
        <v>-</v>
      </c>
      <c r="AB12" s="183"/>
      <c r="AC12" s="31"/>
      <c r="AD12" s="54"/>
      <c r="AE12" s="58"/>
      <c r="AF12" s="59" t="str">
        <f>IF(Q12=0,"",IF(AE12=0,"",(AE12/Q12)))</f>
        <v/>
      </c>
      <c r="AG12" s="58"/>
      <c r="AH12" s="62" t="str">
        <f>IFERROR(AG12/AE12,"-")</f>
        <v>-</v>
      </c>
      <c r="AI12" s="63"/>
      <c r="AJ12" s="64" t="str">
        <f>IFERROR(AI12/AE12,"-")</f>
        <v>-</v>
      </c>
      <c r="AK12" s="65"/>
      <c r="AL12" s="65"/>
      <c r="AM12" s="65"/>
      <c r="AN12" s="58"/>
      <c r="AO12" s="59" t="str">
        <f>IF(Q12=0,"",IF(AN12=0,"",(AN12/Q12)))</f>
        <v/>
      </c>
      <c r="AP12" s="58"/>
      <c r="AQ12" s="62" t="str">
        <f>IFERROR(AP12/AN12,"-")</f>
        <v>-</v>
      </c>
      <c r="AR12" s="63"/>
      <c r="AS12" s="64" t="str">
        <f>IFERROR(AR12/AN12,"-")</f>
        <v>-</v>
      </c>
      <c r="AT12" s="65"/>
      <c r="AU12" s="65"/>
      <c r="AV12" s="65"/>
      <c r="AW12" s="58"/>
      <c r="AX12" s="59" t="str">
        <f>IF(Q12=0,"",IF(AW12=0,"",(AW12/Q12)))</f>
        <v/>
      </c>
      <c r="AY12" s="58"/>
      <c r="AZ12" s="62" t="str">
        <f>IFERROR(AY12/AW12,"-")</f>
        <v>-</v>
      </c>
      <c r="BA12" s="63"/>
      <c r="BB12" s="64" t="str">
        <f>IFERROR(BA12/AW12,"-")</f>
        <v>-</v>
      </c>
      <c r="BC12" s="65"/>
      <c r="BD12" s="65"/>
      <c r="BE12" s="65"/>
      <c r="BF12" s="58"/>
      <c r="BG12" s="59" t="str">
        <f>IF(Q12=0,"",IF(BF12=0,"",(BF12/Q12)))</f>
        <v/>
      </c>
      <c r="BH12" s="58"/>
      <c r="BI12" s="62" t="str">
        <f>IFERROR(BH12/BF12,"-")</f>
        <v>-</v>
      </c>
      <c r="BJ12" s="63"/>
      <c r="BK12" s="64" t="str">
        <f>IFERROR(BJ12/BF12,"-")</f>
        <v>-</v>
      </c>
      <c r="BL12" s="65"/>
      <c r="BM12" s="65"/>
      <c r="BN12" s="65"/>
      <c r="BO12" s="60"/>
      <c r="BP12" s="61" t="str">
        <f>IF(Q12=0,"",IF(BO12=0,"",(BO12/Q12)))</f>
        <v/>
      </c>
      <c r="BQ12" s="58"/>
      <c r="BR12" s="62" t="str">
        <f>IFERROR(BQ12/BO12,"-")</f>
        <v>-</v>
      </c>
      <c r="BS12" s="63"/>
      <c r="BT12" s="64" t="str">
        <f>IFERROR(BS12/BO12,"-")</f>
        <v>-</v>
      </c>
      <c r="BU12" s="65"/>
      <c r="BV12" s="65"/>
      <c r="BW12" s="65"/>
      <c r="BX12" s="60"/>
      <c r="BY12" s="61" t="str">
        <f>IF(Q12=0,"",IF(BX12=0,"",(BX12/Q12)))</f>
        <v/>
      </c>
      <c r="BZ12" s="58"/>
      <c r="CA12" s="62" t="str">
        <f>IFERROR(BZ12/BX12,"-")</f>
        <v>-</v>
      </c>
      <c r="CB12" s="63"/>
      <c r="CC12" s="64" t="str">
        <f>IFERROR(CB12/BX12,"-")</f>
        <v>-</v>
      </c>
      <c r="CD12" s="65"/>
      <c r="CE12" s="65"/>
      <c r="CF12" s="65"/>
      <c r="CG12" s="60"/>
      <c r="CH12" s="61" t="str">
        <f>IF(Q12=0,"",IF(CG12=0,"",(CG12/Q12)))</f>
        <v/>
      </c>
      <c r="CI12" s="58"/>
      <c r="CJ12" s="62" t="str">
        <f>IFERROR(CI12/CG12,"-")</f>
        <v>-</v>
      </c>
      <c r="CK12" s="63"/>
      <c r="CL12" s="64" t="str">
        <f>IFERROR(CK12/CG12,"-")</f>
        <v>-</v>
      </c>
      <c r="CM12" s="65"/>
      <c r="CN12" s="65"/>
      <c r="CO12" s="65"/>
      <c r="CP12" s="66">
        <v>0</v>
      </c>
      <c r="CQ12" s="63">
        <v>0</v>
      </c>
      <c r="CR12" s="63"/>
      <c r="CS12" s="63"/>
      <c r="CT12" s="67" t="str">
        <f>IF(AND(CR12=0,CS12=0),"",IF(AND(CR12&lt;=100000,CS12&lt;=100000),"",IF(CR12/CQ12&gt;0.7,"男高",IF(CS12/CQ12&gt;0.7,"女高",""))))</f>
        <v/>
      </c>
    </row>
    <row r="13" spans="1:99">
      <c r="A13" s="28"/>
      <c r="B13" s="184" t="s">
        <v>63</v>
      </c>
      <c r="C13" s="184"/>
      <c r="D13" s="184"/>
      <c r="E13" s="184"/>
      <c r="F13" s="184"/>
      <c r="G13" s="184" t="s">
        <v>64</v>
      </c>
      <c r="H13" s="34"/>
      <c r="I13" s="34"/>
      <c r="J13" s="70"/>
      <c r="K13" s="178"/>
      <c r="L13" s="32">
        <v>371</v>
      </c>
      <c r="M13" s="32">
        <v>182</v>
      </c>
      <c r="N13" s="29">
        <v>228</v>
      </c>
      <c r="O13" s="21">
        <v>36</v>
      </c>
      <c r="P13" s="21">
        <v>0</v>
      </c>
      <c r="Q13" s="21">
        <f>O13+P13</f>
        <v>36</v>
      </c>
      <c r="R13" s="30">
        <f>IFERROR(Q13/N13,"-")</f>
        <v>0.15789473684211</v>
      </c>
      <c r="S13" s="30">
        <v>15</v>
      </c>
      <c r="T13" s="21">
        <v>6</v>
      </c>
      <c r="U13" s="30">
        <f>IFERROR(T13/(Q13),"-")</f>
        <v>0.16666666666667</v>
      </c>
      <c r="V13" s="23"/>
      <c r="W13" s="23">
        <v>12</v>
      </c>
      <c r="X13" s="23">
        <f>IF(Q13=0,"-",W13/Q13)</f>
        <v>0.33333333333333</v>
      </c>
      <c r="Y13" s="183">
        <v>1402000</v>
      </c>
      <c r="Z13" s="183">
        <f>IFERROR(Y13/Q13,"-")</f>
        <v>38944.444444444</v>
      </c>
      <c r="AA13" s="183">
        <f>IFERROR(Y13/W13,"-")</f>
        <v>116833.33333333</v>
      </c>
      <c r="AB13" s="183"/>
      <c r="AC13" s="31"/>
      <c r="AD13" s="56"/>
      <c r="AE13" s="58"/>
      <c r="AF13" s="59">
        <f>IF(Q13=0,"",IF(AE13=0,"",(AE13/Q13)))</f>
        <v>0</v>
      </c>
      <c r="AG13" s="58"/>
      <c r="AH13" s="62" t="str">
        <f>IFERROR(AG13/AE13,"-")</f>
        <v>-</v>
      </c>
      <c r="AI13" s="63"/>
      <c r="AJ13" s="64" t="str">
        <f>IFERROR(AI13/AE13,"-")</f>
        <v>-</v>
      </c>
      <c r="AK13" s="65"/>
      <c r="AL13" s="65"/>
      <c r="AM13" s="65"/>
      <c r="AN13" s="58">
        <v>2</v>
      </c>
      <c r="AO13" s="59">
        <f>IF(Q13=0,"",IF(AN13=0,"",(AN13/Q13)))</f>
        <v>0.055555555555556</v>
      </c>
      <c r="AP13" s="58"/>
      <c r="AQ13" s="62">
        <f>IFERROR(AP13/AN13,"-")</f>
        <v>0</v>
      </c>
      <c r="AR13" s="63"/>
      <c r="AS13" s="64">
        <f>IFERROR(AR13/AN13,"-")</f>
        <v>0</v>
      </c>
      <c r="AT13" s="65"/>
      <c r="AU13" s="65"/>
      <c r="AV13" s="65"/>
      <c r="AW13" s="58">
        <v>4</v>
      </c>
      <c r="AX13" s="59">
        <f>IF(Q13=0,"",IF(AW13=0,"",(AW13/Q13)))</f>
        <v>0.11111111111111</v>
      </c>
      <c r="AY13" s="58"/>
      <c r="AZ13" s="62">
        <f>IFERROR(AY13/AW13,"-")</f>
        <v>0</v>
      </c>
      <c r="BA13" s="63"/>
      <c r="BB13" s="64">
        <f>IFERROR(BA13/AW13,"-")</f>
        <v>0</v>
      </c>
      <c r="BC13" s="65"/>
      <c r="BD13" s="65"/>
      <c r="BE13" s="65"/>
      <c r="BF13" s="58">
        <v>6</v>
      </c>
      <c r="BG13" s="59">
        <f>IF(Q13=0,"",IF(BF13=0,"",(BF13/Q13)))</f>
        <v>0.16666666666667</v>
      </c>
      <c r="BH13" s="58"/>
      <c r="BI13" s="62">
        <f>IFERROR(BH13/BF13,"-")</f>
        <v>0</v>
      </c>
      <c r="BJ13" s="63"/>
      <c r="BK13" s="64">
        <f>IFERROR(BJ13/BF13,"-")</f>
        <v>0</v>
      </c>
      <c r="BL13" s="65"/>
      <c r="BM13" s="65"/>
      <c r="BN13" s="65"/>
      <c r="BO13" s="60">
        <v>12</v>
      </c>
      <c r="BP13" s="61">
        <f>IF(Q13=0,"",IF(BO13=0,"",(BO13/Q13)))</f>
        <v>0.33333333333333</v>
      </c>
      <c r="BQ13" s="58">
        <v>4</v>
      </c>
      <c r="BR13" s="62">
        <f>IFERROR(BQ13/BO13,"-")</f>
        <v>0.33333333333333</v>
      </c>
      <c r="BS13" s="63">
        <v>54000</v>
      </c>
      <c r="BT13" s="64">
        <f>IFERROR(BS13/BO13,"-")</f>
        <v>4500</v>
      </c>
      <c r="BU13" s="65">
        <v>2</v>
      </c>
      <c r="BV13" s="65"/>
      <c r="BW13" s="65">
        <v>2</v>
      </c>
      <c r="BX13" s="60">
        <v>9</v>
      </c>
      <c r="BY13" s="61">
        <f>IF(Q13=0,"",IF(BX13=0,"",(BX13/Q13)))</f>
        <v>0.25</v>
      </c>
      <c r="BZ13" s="58">
        <v>6</v>
      </c>
      <c r="CA13" s="62">
        <f>IFERROR(BZ13/BX13,"-")</f>
        <v>0.66666666666667</v>
      </c>
      <c r="CB13" s="63">
        <v>383000</v>
      </c>
      <c r="CC13" s="64">
        <f>IFERROR(CB13/BX13,"-")</f>
        <v>42555.555555556</v>
      </c>
      <c r="CD13" s="65">
        <v>3</v>
      </c>
      <c r="CE13" s="65"/>
      <c r="CF13" s="65">
        <v>3</v>
      </c>
      <c r="CG13" s="60">
        <v>3</v>
      </c>
      <c r="CH13" s="61">
        <f>IF(Q13=0,"",IF(CG13=0,"",(CG13/Q13)))</f>
        <v>0.083333333333333</v>
      </c>
      <c r="CI13" s="58">
        <v>2</v>
      </c>
      <c r="CJ13" s="62">
        <f>IFERROR(CI13/CG13,"-")</f>
        <v>0.66666666666667</v>
      </c>
      <c r="CK13" s="63">
        <v>965000</v>
      </c>
      <c r="CL13" s="64">
        <f>IFERROR(CK13/CG13,"-")</f>
        <v>321666.66666667</v>
      </c>
      <c r="CM13" s="65"/>
      <c r="CN13" s="65"/>
      <c r="CO13" s="65">
        <v>2</v>
      </c>
      <c r="CP13" s="66">
        <v>12</v>
      </c>
      <c r="CQ13" s="63">
        <v>1402000</v>
      </c>
      <c r="CR13" s="63">
        <v>840000</v>
      </c>
      <c r="CS13" s="63"/>
      <c r="CT13" s="67" t="str">
        <f>IF(AND(CR13=0,CS13=0),"",IF(AND(CR13&lt;=100000,CS13&lt;=100000),"",IF(CR13/CQ13&gt;0.7,"男高",IF(CS13/CQ13&gt;0.7,"女高",""))))</f>
        <v/>
      </c>
    </row>
    <row r="14" spans="1:99">
      <c r="A14" s="19"/>
      <c r="B14" s="184" t="s">
        <v>65</v>
      </c>
      <c r="C14" s="184"/>
      <c r="D14" s="184"/>
      <c r="E14" s="184"/>
      <c r="F14" s="184"/>
      <c r="G14" s="184" t="s">
        <v>64</v>
      </c>
      <c r="H14" s="37"/>
      <c r="I14" s="37"/>
      <c r="J14" s="37"/>
      <c r="K14" s="179"/>
      <c r="L14" s="38">
        <v>17</v>
      </c>
      <c r="M14" s="38">
        <v>7</v>
      </c>
      <c r="N14" s="38">
        <v>13</v>
      </c>
      <c r="O14" s="38">
        <v>3</v>
      </c>
      <c r="P14" s="38">
        <v>0</v>
      </c>
      <c r="Q14" s="38">
        <f>O14+P14</f>
        <v>3</v>
      </c>
      <c r="R14" s="39">
        <f>IFERROR(Q14/N14,"-")</f>
        <v>0.23076923076923</v>
      </c>
      <c r="S14" s="73">
        <v>1</v>
      </c>
      <c r="T14" s="73">
        <v>1</v>
      </c>
      <c r="U14" s="39">
        <f>IFERROR(T14/(Q14),"-")</f>
        <v>0.33333333333333</v>
      </c>
      <c r="V14" s="40"/>
      <c r="W14" s="41">
        <v>2</v>
      </c>
      <c r="X14" s="39">
        <f>IF(Q14=0,"-",W14/Q14)</f>
        <v>0.66666666666667</v>
      </c>
      <c r="Y14" s="179">
        <v>16000</v>
      </c>
      <c r="Z14" s="179">
        <f>IFERROR(Y14/Q14,"-")</f>
        <v>5333.3333333333</v>
      </c>
      <c r="AA14" s="179">
        <f>IFERROR(Y14/W14,"-")</f>
        <v>8000</v>
      </c>
      <c r="AB14" s="179"/>
      <c r="AC14" s="42"/>
      <c r="AD14" s="55"/>
      <c r="AE14" s="57"/>
      <c r="AF14" s="57">
        <f>IF(Q14=0,"",IF(AE14=0,"",(AE14/Q14)))</f>
        <v>0</v>
      </c>
      <c r="AG14" s="57"/>
      <c r="AH14" s="57" t="str">
        <f>IFERROR(AG14/AE14,"-")</f>
        <v>-</v>
      </c>
      <c r="AI14" s="57"/>
      <c r="AJ14" s="57" t="str">
        <f>IFERROR(AI14/AE14,"-")</f>
        <v>-</v>
      </c>
      <c r="AK14" s="57"/>
      <c r="AL14" s="57"/>
      <c r="AM14" s="57"/>
      <c r="AN14" s="57"/>
      <c r="AO14" s="57">
        <f>IF(Q14=0,"",IF(AN14=0,"",(AN14/Q14)))</f>
        <v>0</v>
      </c>
      <c r="AP14" s="57"/>
      <c r="AQ14" s="57" t="str">
        <f>IFERROR(AP14/AN14,"-")</f>
        <v>-</v>
      </c>
      <c r="AR14" s="57"/>
      <c r="AS14" s="57" t="str">
        <f>IFERROR(AR14/AN14,"-")</f>
        <v>-</v>
      </c>
      <c r="AT14" s="57"/>
      <c r="AU14" s="57"/>
      <c r="AV14" s="57"/>
      <c r="AW14" s="57"/>
      <c r="AX14" s="57">
        <f>IF(Q14=0,"",IF(AW14=0,"",(AW14/Q14)))</f>
        <v>0</v>
      </c>
      <c r="AY14" s="57"/>
      <c r="AZ14" s="57" t="str">
        <f>IFERROR(AY14/AW14,"-")</f>
        <v>-</v>
      </c>
      <c r="BA14" s="57"/>
      <c r="BB14" s="57" t="str">
        <f>IFERROR(BA14/AW14,"-")</f>
        <v>-</v>
      </c>
      <c r="BC14" s="57"/>
      <c r="BD14" s="57"/>
      <c r="BE14" s="57"/>
      <c r="BF14" s="57"/>
      <c r="BG14" s="57">
        <f>IF(Q14=0,"",IF(BF14=0,"",(BF14/Q14)))</f>
        <v>0</v>
      </c>
      <c r="BH14" s="57"/>
      <c r="BI14" s="57" t="str">
        <f>IFERROR(BH14/BF14,"-")</f>
        <v>-</v>
      </c>
      <c r="BJ14" s="57"/>
      <c r="BK14" s="57" t="str">
        <f>IFERROR(BJ14/BF14,"-")</f>
        <v>-</v>
      </c>
      <c r="BL14" s="57"/>
      <c r="BM14" s="57"/>
      <c r="BN14" s="57"/>
      <c r="BO14" s="57"/>
      <c r="BP14" s="57">
        <f>IF(Q14=0,"",IF(BO14=0,"",(BO14/Q14)))</f>
        <v>0</v>
      </c>
      <c r="BQ14" s="57"/>
      <c r="BR14" s="57" t="str">
        <f>IFERROR(BQ14/BO14,"-")</f>
        <v>-</v>
      </c>
      <c r="BS14" s="57"/>
      <c r="BT14" s="57" t="str">
        <f>IFERROR(BS14/BO14,"-")</f>
        <v>-</v>
      </c>
      <c r="BU14" s="57"/>
      <c r="BV14" s="57"/>
      <c r="BW14" s="57"/>
      <c r="BX14" s="57">
        <v>3</v>
      </c>
      <c r="BY14" s="57">
        <f>IF(Q14=0,"",IF(BX14=0,"",(BX14/Q14)))</f>
        <v>1</v>
      </c>
      <c r="BZ14" s="57">
        <v>2</v>
      </c>
      <c r="CA14" s="57">
        <f>IFERROR(BZ14/BX14,"-")</f>
        <v>0.66666666666667</v>
      </c>
      <c r="CB14" s="57">
        <v>16000</v>
      </c>
      <c r="CC14" s="57">
        <f>IFERROR(CB14/BX14,"-")</f>
        <v>5333.3333333333</v>
      </c>
      <c r="CD14" s="57">
        <v>1</v>
      </c>
      <c r="CE14" s="57">
        <v>1</v>
      </c>
      <c r="CF14" s="57"/>
      <c r="CG14" s="57"/>
      <c r="CH14" s="57">
        <f>IF(Q14=0,"",IF(CG14=0,"",(CG14/Q14)))</f>
        <v>0</v>
      </c>
      <c r="CI14" s="57"/>
      <c r="CJ14" s="57" t="str">
        <f>IFERROR(CI14/CG14,"-")</f>
        <v>-</v>
      </c>
      <c r="CK14" s="57"/>
      <c r="CL14" s="57" t="str">
        <f>IFERROR(CK14/CG14,"-")</f>
        <v>-</v>
      </c>
      <c r="CM14" s="57"/>
      <c r="CN14" s="57"/>
      <c r="CO14" s="57"/>
      <c r="CP14" s="57">
        <v>2</v>
      </c>
      <c r="CQ14" s="57">
        <v>16000</v>
      </c>
      <c r="CR14" s="57">
        <v>8000</v>
      </c>
      <c r="CS14" s="57"/>
      <c r="CT14" s="57" t="str">
        <f>IF(AND(CR14=0,CS14=0),"",IF(AND(CR14&lt;=100000,CS14&lt;=100000),"",IF(CR14/CQ14&gt;0.7,"男高",IF(CS14/CQ14&gt;0.7,"女高",""))))</f>
        <v/>
      </c>
    </row>
    <row r="15" spans="1:99">
      <c r="B15" s="184" t="s">
        <v>66</v>
      </c>
      <c r="C15" s="184"/>
      <c r="D15" s="184"/>
      <c r="E15" s="184"/>
      <c r="F15" s="184"/>
      <c r="G15" s="184" t="s">
        <v>64</v>
      </c>
      <c r="H15" s="69"/>
      <c r="I15" s="69"/>
      <c r="J15" s="69"/>
      <c r="L15" s="69">
        <v>1</v>
      </c>
      <c r="M15" s="69">
        <v>1</v>
      </c>
      <c r="N15" s="69">
        <v>1</v>
      </c>
      <c r="O15" s="69">
        <v>1</v>
      </c>
      <c r="P15" s="69">
        <v>0</v>
      </c>
      <c r="Q15" s="69">
        <f>O15+P15</f>
        <v>1</v>
      </c>
      <c r="R15" s="69">
        <f>IFERROR(Q15/N15,"-")</f>
        <v>1</v>
      </c>
      <c r="S15" s="69">
        <v>1</v>
      </c>
      <c r="T15" s="69">
        <v>0</v>
      </c>
      <c r="U15" s="69">
        <f>IFERROR(T15/(Q15),"-")</f>
        <v>0</v>
      </c>
      <c r="W15" s="69">
        <v>0</v>
      </c>
      <c r="X15" s="69">
        <f>IF(Q15=0,"-",W15/Q15)</f>
        <v>0</v>
      </c>
      <c r="Y15" s="69">
        <v>0</v>
      </c>
      <c r="Z15" s="69">
        <f>IFERROR(Y15/Q15,"-")</f>
        <v>0</v>
      </c>
      <c r="AA15" s="69" t="str">
        <f>IFERROR(Y15/W15,"-")</f>
        <v>-</v>
      </c>
      <c r="AE15" s="69"/>
      <c r="AF15" s="69">
        <f>IF(Q15=0,"",IF(AE15=0,"",(AE15/Q15)))</f>
        <v>0</v>
      </c>
      <c r="AG15" s="69"/>
      <c r="AH15" s="69" t="str">
        <f>IFERROR(AG15/AE15,"-")</f>
        <v>-</v>
      </c>
      <c r="AI15" s="69"/>
      <c r="AJ15" s="69" t="str">
        <f>IFERROR(AI15/AE15,"-")</f>
        <v>-</v>
      </c>
      <c r="AK15" s="69"/>
      <c r="AL15" s="69"/>
      <c r="AM15" s="69"/>
      <c r="AN15" s="69"/>
      <c r="AO15" s="69">
        <f>IF(Q15=0,"",IF(AN15=0,"",(AN15/Q15)))</f>
        <v>0</v>
      </c>
      <c r="AP15" s="69"/>
      <c r="AQ15" s="69" t="str">
        <f>IFERROR(AP15/AN15,"-")</f>
        <v>-</v>
      </c>
      <c r="AR15" s="69"/>
      <c r="AS15" s="69" t="str">
        <f>IFERROR(AR15/AN15,"-")</f>
        <v>-</v>
      </c>
      <c r="AT15" s="69"/>
      <c r="AU15" s="69"/>
      <c r="AV15" s="69"/>
      <c r="AW15" s="69"/>
      <c r="AX15" s="69">
        <f>IF(Q15=0,"",IF(AW15=0,"",(AW15/Q15)))</f>
        <v>0</v>
      </c>
      <c r="AY15" s="69"/>
      <c r="AZ15" s="69" t="str">
        <f>IFERROR(AY15/AW15,"-")</f>
        <v>-</v>
      </c>
      <c r="BA15" s="69"/>
      <c r="BB15" s="69" t="str">
        <f>IFERROR(BA15/AW15,"-")</f>
        <v>-</v>
      </c>
      <c r="BC15" s="69"/>
      <c r="BD15" s="69"/>
      <c r="BE15" s="69"/>
      <c r="BF15" s="69">
        <v>1</v>
      </c>
      <c r="BG15" s="69">
        <f>IF(Q15=0,"",IF(BF15=0,"",(BF15/Q15)))</f>
        <v>1</v>
      </c>
      <c r="BH15" s="69"/>
      <c r="BI15" s="69">
        <f>IFERROR(BH15/BF15,"-")</f>
        <v>0</v>
      </c>
      <c r="BJ15" s="69"/>
      <c r="BK15" s="69">
        <f>IFERROR(BJ15/BF15,"-")</f>
        <v>0</v>
      </c>
      <c r="BL15" s="69"/>
      <c r="BM15" s="69"/>
      <c r="BN15" s="69"/>
      <c r="BO15" s="69"/>
      <c r="BP15" s="69">
        <f>IF(Q15=0,"",IF(BO15=0,"",(BO15/Q15)))</f>
        <v>0</v>
      </c>
      <c r="BQ15" s="69"/>
      <c r="BR15" s="69" t="str">
        <f>IFERROR(BQ15/BO15,"-")</f>
        <v>-</v>
      </c>
      <c r="BS15" s="69"/>
      <c r="BT15" s="69" t="str">
        <f>IFERROR(BS15/BO15,"-")</f>
        <v>-</v>
      </c>
      <c r="BU15" s="69"/>
      <c r="BV15" s="69"/>
      <c r="BW15" s="69"/>
      <c r="BX15" s="69"/>
      <c r="BY15" s="69">
        <f>IF(Q15=0,"",IF(BX15=0,"",(BX15/Q15)))</f>
        <v>0</v>
      </c>
      <c r="BZ15" s="69"/>
      <c r="CA15" s="69" t="str">
        <f>IFERROR(BZ15/BX15,"-")</f>
        <v>-</v>
      </c>
      <c r="CB15" s="69"/>
      <c r="CC15" s="69" t="str">
        <f>IFERROR(CB15/BX15,"-")</f>
        <v>-</v>
      </c>
      <c r="CD15" s="69"/>
      <c r="CE15" s="69"/>
      <c r="CF15" s="69"/>
      <c r="CG15" s="69"/>
      <c r="CH15" s="69">
        <f>IF(Q15=0,"",IF(CG15=0,"",(CG15/Q15)))</f>
        <v>0</v>
      </c>
      <c r="CI15" s="69"/>
      <c r="CJ15" s="69" t="str">
        <f>IFERROR(CI15/CG15,"-")</f>
        <v>-</v>
      </c>
      <c r="CK15" s="69"/>
      <c r="CL15" s="69" t="str">
        <f>IFERROR(CK15/CG15,"-")</f>
        <v>-</v>
      </c>
      <c r="CM15" s="69"/>
      <c r="CN15" s="69"/>
      <c r="CO15" s="69"/>
      <c r="CP15" s="69">
        <v>0</v>
      </c>
      <c r="CQ15" s="69">
        <v>0</v>
      </c>
      <c r="CR15" s="69"/>
      <c r="CS15" s="69"/>
      <c r="CT15" s="69" t="str">
        <f>IF(AND(CR15=0,CS15=0),"",IF(AND(CR15&lt;=100000,CS15&lt;=100000),"",IF(CR15/CQ15&gt;0.7,"男高",IF(CS15/CQ15&gt;0.7,"女高",""))))</f>
        <v/>
      </c>
    </row>
    <row r="18" spans="1:99">
      <c r="A18" s="69">
        <f>AC18</f>
        <v>3.2555555555556</v>
      </c>
      <c r="H18" s="69" t="s">
        <v>67</v>
      </c>
      <c r="K18" s="69">
        <f>SUM(K6:K17)</f>
        <v>450000</v>
      </c>
      <c r="L18" s="69">
        <f>SUM(L6:L17)</f>
        <v>443</v>
      </c>
      <c r="M18" s="69">
        <f>SUM(M6:M17)</f>
        <v>190</v>
      </c>
      <c r="N18" s="69">
        <f>SUM(N6:N17)</f>
        <v>480</v>
      </c>
      <c r="O18" s="69">
        <f>SUM(O6:O17)</f>
        <v>58</v>
      </c>
      <c r="P18" s="69">
        <f>SUM(P6:P17)</f>
        <v>0</v>
      </c>
      <c r="Q18" s="69">
        <f>SUM(Q6:Q17)</f>
        <v>58</v>
      </c>
      <c r="R18" s="69">
        <f>IFERROR(Q18/N18,"-")</f>
        <v>0.12083333333333</v>
      </c>
      <c r="S18" s="69">
        <f>SUM(S6:S17)</f>
        <v>24</v>
      </c>
      <c r="T18" s="69">
        <f>SUM(T6:T17)</f>
        <v>13</v>
      </c>
      <c r="U18" s="69">
        <f>IFERROR(S18/Q18,"-")</f>
        <v>0.41379310344828</v>
      </c>
      <c r="V18" s="69">
        <f>IFERROR(K18/Q18,"-")</f>
        <v>7758.6206896552</v>
      </c>
      <c r="W18" s="69">
        <f>SUM(W6:W17)</f>
        <v>19</v>
      </c>
      <c r="X18" s="69">
        <f>IFERROR(W18/Q18,"-")</f>
        <v>0.32758620689655</v>
      </c>
      <c r="Y18" s="69">
        <f>SUM(Y6:Y17)</f>
        <v>1465000</v>
      </c>
      <c r="Z18" s="69">
        <f>IFERROR(Y18/Q18,"-")</f>
        <v>25258.620689655</v>
      </c>
      <c r="AA18" s="69">
        <f>IFERROR(Y18/W18,"-")</f>
        <v>77105.263157895</v>
      </c>
      <c r="AB18" s="69">
        <f>Y18-K18</f>
        <v>1015000</v>
      </c>
      <c r="AC18" s="69">
        <f>Y18/K18</f>
        <v>3.2555555555556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30.625" customWidth="true" style="69"/>
    <col min="5" max="5" width="8.25" customWidth="true" style="69"/>
    <col min="6" max="6" width="33.5" customWidth="true" style="69"/>
    <col min="7" max="7" width="12.25" customWidth="true" style="69"/>
    <col min="8" max="8" width="10.875" customWidth="true" style="69"/>
    <col min="9" max="9" width="10.875" customWidth="true" style="69"/>
    <col min="10" max="10" width="10.875" customWidth="true" style="69"/>
    <col min="11" max="11" width="10.375" customWidth="true" style="69"/>
    <col min="12" max="12" width="10.375" customWidth="true" style="69"/>
    <col min="13" max="13" width="10.375" customWidth="true" style="69"/>
    <col min="14" max="14" width="10.375" customWidth="true" style="69"/>
    <col min="15" max="15" width="7.375" customWidth="true" style="69"/>
    <col min="16" max="16" width="9" customWidth="true" style="69"/>
    <col min="17" max="17" width="9" customWidth="true" style="69"/>
    <col min="18" max="18" width="6.75" customWidth="true" style="69"/>
    <col min="19" max="19" width="7.875" customWidth="true" style="69"/>
    <col min="20" max="20" width="10" customWidth="true" style="69"/>
    <col min="21" max="21" width="9" customWidth="true" style="69"/>
    <col min="22" max="22" width="9" customWidth="true" style="69"/>
    <col min="23" max="23" width="12.375" customWidth="true" style="69"/>
    <col min="24" max="24" width="9" customWidth="true" style="69"/>
    <col min="25" max="25" width="9" customWidth="true" style="69"/>
    <col min="26" max="26" width="9" customWidth="true" style="69"/>
    <col min="27" max="27" width="9" customWidth="true" style="69"/>
    <col min="28" max="28" width="9" customWidth="true" style="69"/>
    <col min="29" max="29" width="9" customWidth="true" style="69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</cols>
  <sheetData>
    <row r="2" spans="1:95" customHeight="1" ht="13.5">
      <c r="A2" s="22" t="s">
        <v>0</v>
      </c>
      <c r="B2" s="25" t="s">
        <v>1</v>
      </c>
      <c r="C2" s="25"/>
      <c r="F2" s="72"/>
      <c r="G2" s="72"/>
      <c r="H2" s="72"/>
      <c r="I2" s="72"/>
      <c r="J2" s="72"/>
      <c r="K2" s="52"/>
      <c r="L2" s="52" t="s">
        <v>2</v>
      </c>
      <c r="M2" s="52"/>
      <c r="N2" s="52"/>
      <c r="O2" s="52" t="s">
        <v>3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5" t="s">
        <v>68</v>
      </c>
      <c r="B3" s="36"/>
      <c r="C3" s="36"/>
      <c r="D3" s="36"/>
      <c r="E3" s="36"/>
      <c r="F3" s="68"/>
      <c r="G3" s="52"/>
      <c r="H3" s="52"/>
      <c r="I3" s="140" t="s">
        <v>9</v>
      </c>
      <c r="J3" s="141"/>
      <c r="K3" s="25"/>
      <c r="L3" s="25"/>
      <c r="M3" s="25"/>
      <c r="N3" s="25"/>
      <c r="O3" s="25"/>
      <c r="P3" s="25"/>
      <c r="Q3" s="25"/>
      <c r="R3" s="25"/>
      <c r="S3" s="25"/>
      <c r="T3" s="25"/>
      <c r="U3" s="52"/>
      <c r="V3" s="52"/>
      <c r="W3" s="52"/>
      <c r="X3" s="52"/>
      <c r="Y3" s="52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4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3"/>
      <c r="Z4" s="43" t="s">
        <v>47</v>
      </c>
      <c r="AA4" s="43" t="s">
        <v>48</v>
      </c>
      <c r="AB4" s="43" t="s">
        <v>49</v>
      </c>
      <c r="AC4" s="43" t="s">
        <v>41</v>
      </c>
      <c r="AD4" s="43" t="s">
        <v>50</v>
      </c>
      <c r="AE4" s="43" t="s">
        <v>51</v>
      </c>
      <c r="AF4" s="43" t="s">
        <v>52</v>
      </c>
      <c r="AG4" s="43" t="s">
        <v>53</v>
      </c>
      <c r="AH4" s="43" t="s">
        <v>54</v>
      </c>
      <c r="AI4" s="44" t="s">
        <v>47</v>
      </c>
      <c r="AJ4" s="44" t="s">
        <v>48</v>
      </c>
      <c r="AK4" s="44" t="s">
        <v>49</v>
      </c>
      <c r="AL4" s="44" t="s">
        <v>41</v>
      </c>
      <c r="AM4" s="44" t="s">
        <v>50</v>
      </c>
      <c r="AN4" s="44" t="s">
        <v>51</v>
      </c>
      <c r="AO4" s="44" t="s">
        <v>52</v>
      </c>
      <c r="AP4" s="44" t="s">
        <v>53</v>
      </c>
      <c r="AQ4" s="44" t="s">
        <v>54</v>
      </c>
      <c r="AR4" s="45" t="s">
        <v>47</v>
      </c>
      <c r="AS4" s="45" t="s">
        <v>48</v>
      </c>
      <c r="AT4" s="45" t="s">
        <v>49</v>
      </c>
      <c r="AU4" s="45" t="s">
        <v>41</v>
      </c>
      <c r="AV4" s="45" t="s">
        <v>50</v>
      </c>
      <c r="AW4" s="45" t="s">
        <v>51</v>
      </c>
      <c r="AX4" s="45" t="s">
        <v>52</v>
      </c>
      <c r="AY4" s="45" t="s">
        <v>53</v>
      </c>
      <c r="AZ4" s="45" t="s">
        <v>54</v>
      </c>
      <c r="BA4" s="46" t="s">
        <v>47</v>
      </c>
      <c r="BB4" s="46" t="s">
        <v>48</v>
      </c>
      <c r="BC4" s="46" t="s">
        <v>49</v>
      </c>
      <c r="BD4" s="46" t="s">
        <v>41</v>
      </c>
      <c r="BE4" s="46" t="s">
        <v>50</v>
      </c>
      <c r="BF4" s="46" t="s">
        <v>51</v>
      </c>
      <c r="BG4" s="46" t="s">
        <v>52</v>
      </c>
      <c r="BH4" s="46" t="s">
        <v>53</v>
      </c>
      <c r="BI4" s="46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47" t="s">
        <v>47</v>
      </c>
      <c r="BT4" s="47" t="s">
        <v>48</v>
      </c>
      <c r="BU4" s="47" t="s">
        <v>49</v>
      </c>
      <c r="BV4" s="47" t="s">
        <v>41</v>
      </c>
      <c r="BW4" s="47" t="s">
        <v>50</v>
      </c>
      <c r="BX4" s="47" t="s">
        <v>51</v>
      </c>
      <c r="BY4" s="47" t="s">
        <v>52</v>
      </c>
      <c r="BZ4" s="47" t="s">
        <v>53</v>
      </c>
      <c r="CA4" s="47" t="s">
        <v>54</v>
      </c>
      <c r="CB4" s="48" t="s">
        <v>47</v>
      </c>
      <c r="CC4" s="48" t="s">
        <v>48</v>
      </c>
      <c r="CD4" s="48" t="s">
        <v>49</v>
      </c>
      <c r="CE4" s="48" t="s">
        <v>41</v>
      </c>
      <c r="CF4" s="48" t="s">
        <v>50</v>
      </c>
      <c r="CG4" s="48" t="s">
        <v>51</v>
      </c>
      <c r="CH4" s="48" t="s">
        <v>52</v>
      </c>
      <c r="CI4" s="48" t="s">
        <v>53</v>
      </c>
      <c r="CJ4" s="48" t="s">
        <v>54</v>
      </c>
      <c r="CK4" s="153"/>
      <c r="CL4" s="156"/>
      <c r="CM4" s="49" t="s">
        <v>55</v>
      </c>
      <c r="CN4" s="49" t="s">
        <v>56</v>
      </c>
      <c r="CO4" s="150"/>
    </row>
    <row r="5" spans="1:95">
      <c r="A5" s="19"/>
      <c r="B5" s="26"/>
      <c r="C5" s="26"/>
      <c r="D5" s="24"/>
      <c r="E5" s="24"/>
      <c r="F5" s="24"/>
      <c r="G5" s="33"/>
      <c r="H5" s="175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0"/>
      <c r="U5" s="180"/>
      <c r="V5" s="180"/>
      <c r="W5" s="180"/>
      <c r="X5" s="10"/>
      <c r="Y5" s="54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5">
      <c r="A6" s="75">
        <f>X6</f>
        <v>3.136499829808</v>
      </c>
      <c r="B6" s="184" t="s">
        <v>70</v>
      </c>
      <c r="C6" s="184" t="s">
        <v>71</v>
      </c>
      <c r="D6" s="184"/>
      <c r="E6" s="184"/>
      <c r="F6" s="87" t="s">
        <v>72</v>
      </c>
      <c r="G6" s="87" t="s">
        <v>73</v>
      </c>
      <c r="H6" s="176">
        <v>684521</v>
      </c>
      <c r="I6" s="76">
        <v>522</v>
      </c>
      <c r="J6" s="76">
        <v>0</v>
      </c>
      <c r="K6" s="76">
        <v>40138</v>
      </c>
      <c r="L6" s="90">
        <v>186</v>
      </c>
      <c r="M6" s="77">
        <f>IFERROR(L6/K6,"-")</f>
        <v>0.0046340126563356</v>
      </c>
      <c r="N6" s="76">
        <v>53</v>
      </c>
      <c r="O6" s="76">
        <v>77</v>
      </c>
      <c r="P6" s="77">
        <f>IFERROR(N6/(L6),"-")</f>
        <v>0.28494623655914</v>
      </c>
      <c r="Q6" s="78">
        <f>IFERROR(H6/SUM(L6:L6),"-")</f>
        <v>3680.2204301075</v>
      </c>
      <c r="R6" s="79">
        <v>41</v>
      </c>
      <c r="S6" s="77">
        <f>IF(L6=0,"-",R6/L6)</f>
        <v>0.22043010752688</v>
      </c>
      <c r="T6" s="181">
        <v>2147000</v>
      </c>
      <c r="U6" s="182">
        <f>IFERROR(T6/L6,"-")</f>
        <v>11543.010752688</v>
      </c>
      <c r="V6" s="182">
        <f>IFERROR(T6/R6,"-")</f>
        <v>52365.853658537</v>
      </c>
      <c r="W6" s="176">
        <f>SUM(T6:T6)-SUM(H6:H6)</f>
        <v>1462479</v>
      </c>
      <c r="X6" s="80">
        <f>SUM(T6:T6)/SUM(H6:H6)</f>
        <v>3.136499829808</v>
      </c>
      <c r="Y6" s="74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/>
      <c r="AS6" s="104">
        <f>IF(L6=0,"",IF(AR6=0,"",(AR6/L6)))</f>
        <v>0</v>
      </c>
      <c r="AT6" s="103"/>
      <c r="AU6" s="105" t="str">
        <f>IFERROR(AT6/AR6,"-")</f>
        <v>-</v>
      </c>
      <c r="AV6" s="106"/>
      <c r="AW6" s="107" t="str">
        <f>IFERROR(AV6/AR6,"-")</f>
        <v>-</v>
      </c>
      <c r="AX6" s="108"/>
      <c r="AY6" s="108"/>
      <c r="AZ6" s="108"/>
      <c r="BA6" s="109">
        <v>9</v>
      </c>
      <c r="BB6" s="110">
        <f>IF(L6=0,"",IF(BA6=0,"",(BA6/L6)))</f>
        <v>0.048387096774194</v>
      </c>
      <c r="BC6" s="109"/>
      <c r="BD6" s="111">
        <f>IFERROR(BC6/BA6,"-")</f>
        <v>0</v>
      </c>
      <c r="BE6" s="112"/>
      <c r="BF6" s="113">
        <f>IFERROR(BE6/BA6,"-")</f>
        <v>0</v>
      </c>
      <c r="BG6" s="114"/>
      <c r="BH6" s="114"/>
      <c r="BI6" s="114"/>
      <c r="BJ6" s="116">
        <v>95</v>
      </c>
      <c r="BK6" s="117">
        <f>IF(L6=0,"",IF(BJ6=0,"",(BJ6/L6)))</f>
        <v>0.51075268817204</v>
      </c>
      <c r="BL6" s="118">
        <v>20</v>
      </c>
      <c r="BM6" s="119">
        <f>IFERROR(BL6/BJ6,"-")</f>
        <v>0.21052631578947</v>
      </c>
      <c r="BN6" s="120">
        <v>847000</v>
      </c>
      <c r="BO6" s="121">
        <f>IFERROR(BN6/BJ6,"-")</f>
        <v>8915.7894736842</v>
      </c>
      <c r="BP6" s="122">
        <v>5</v>
      </c>
      <c r="BQ6" s="122">
        <v>4</v>
      </c>
      <c r="BR6" s="122">
        <v>11</v>
      </c>
      <c r="BS6" s="123">
        <v>74</v>
      </c>
      <c r="BT6" s="124">
        <f>IF(L6=0,"",IF(BS6=0,"",(BS6/L6)))</f>
        <v>0.39784946236559</v>
      </c>
      <c r="BU6" s="125">
        <v>20</v>
      </c>
      <c r="BV6" s="126">
        <f>IFERROR(BU6/BS6,"-")</f>
        <v>0.27027027027027</v>
      </c>
      <c r="BW6" s="127">
        <v>1187000</v>
      </c>
      <c r="BX6" s="128">
        <f>IFERROR(BW6/BS6,"-")</f>
        <v>16040.540540541</v>
      </c>
      <c r="BY6" s="129">
        <v>10</v>
      </c>
      <c r="BZ6" s="129">
        <v>3</v>
      </c>
      <c r="CA6" s="129">
        <v>7</v>
      </c>
      <c r="CB6" s="130">
        <v>8</v>
      </c>
      <c r="CC6" s="131">
        <f>IF(L6=0,"",IF(CB6=0,"",(CB6/L6)))</f>
        <v>0.043010752688172</v>
      </c>
      <c r="CD6" s="132">
        <v>1</v>
      </c>
      <c r="CE6" s="133">
        <f>IFERROR(CD6/CB6,"-")</f>
        <v>0.125</v>
      </c>
      <c r="CF6" s="134">
        <v>113000</v>
      </c>
      <c r="CG6" s="135">
        <f>IFERROR(CF6/CB6,"-")</f>
        <v>14125</v>
      </c>
      <c r="CH6" s="136"/>
      <c r="CI6" s="136"/>
      <c r="CJ6" s="136">
        <v>1</v>
      </c>
      <c r="CK6" s="137">
        <v>41</v>
      </c>
      <c r="CL6" s="138">
        <v>2147000</v>
      </c>
      <c r="CM6" s="138">
        <v>755000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5" t="str">
        <f>X7</f>
        <v>0</v>
      </c>
      <c r="B7" s="184" t="s">
        <v>74</v>
      </c>
      <c r="C7" s="184" t="s">
        <v>71</v>
      </c>
      <c r="D7" s="184"/>
      <c r="E7" s="184"/>
      <c r="F7" s="87" t="s">
        <v>75</v>
      </c>
      <c r="G7" s="87" t="s">
        <v>73</v>
      </c>
      <c r="H7" s="176">
        <v>0</v>
      </c>
      <c r="I7" s="76">
        <v>0</v>
      </c>
      <c r="J7" s="76">
        <v>0</v>
      </c>
      <c r="K7" s="76">
        <v>4</v>
      </c>
      <c r="L7" s="90">
        <v>0</v>
      </c>
      <c r="M7" s="77">
        <f>IFERROR(L7/K7,"-")</f>
        <v>0</v>
      </c>
      <c r="N7" s="76">
        <v>0</v>
      </c>
      <c r="O7" s="76">
        <v>0</v>
      </c>
      <c r="P7" s="77" t="str">
        <f>IFERROR(N7/(L7),"-")</f>
        <v>-</v>
      </c>
      <c r="Q7" s="78" t="str">
        <f>IFERROR(H7/SUM(L7:L7),"-")</f>
        <v>-</v>
      </c>
      <c r="R7" s="79">
        <v>0</v>
      </c>
      <c r="S7" s="77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0" t="str">
        <f>SUM(T7:T7)/SUM(H7:H7)</f>
        <v>0</v>
      </c>
      <c r="Y7" s="74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28"/>
      <c r="B8" s="84"/>
      <c r="C8" s="84"/>
      <c r="D8" s="85"/>
      <c r="E8" s="86"/>
      <c r="F8" s="87"/>
      <c r="G8" s="87"/>
      <c r="H8" s="177"/>
      <c r="I8" s="32"/>
      <c r="J8" s="32"/>
      <c r="K8" s="29"/>
      <c r="L8" s="29"/>
      <c r="M8" s="31"/>
      <c r="N8" s="31"/>
      <c r="O8" s="29"/>
      <c r="P8" s="31"/>
      <c r="Q8" s="23"/>
      <c r="R8" s="23"/>
      <c r="S8" s="23"/>
      <c r="T8" s="183"/>
      <c r="U8" s="183"/>
      <c r="V8" s="183"/>
      <c r="W8" s="183"/>
      <c r="X8" s="31"/>
      <c r="Y8" s="54"/>
      <c r="Z8" s="58"/>
      <c r="AA8" s="59"/>
      <c r="AB8" s="58"/>
      <c r="AC8" s="62"/>
      <c r="AD8" s="63"/>
      <c r="AE8" s="64"/>
      <c r="AF8" s="65"/>
      <c r="AG8" s="65"/>
      <c r="AH8" s="65"/>
      <c r="AI8" s="58"/>
      <c r="AJ8" s="59"/>
      <c r="AK8" s="58"/>
      <c r="AL8" s="62"/>
      <c r="AM8" s="63"/>
      <c r="AN8" s="64"/>
      <c r="AO8" s="65"/>
      <c r="AP8" s="65"/>
      <c r="AQ8" s="65"/>
      <c r="AR8" s="58"/>
      <c r="AS8" s="59"/>
      <c r="AT8" s="58"/>
      <c r="AU8" s="62"/>
      <c r="AV8" s="63"/>
      <c r="AW8" s="64"/>
      <c r="AX8" s="65"/>
      <c r="AY8" s="65"/>
      <c r="AZ8" s="65"/>
      <c r="BA8" s="58"/>
      <c r="BB8" s="59"/>
      <c r="BC8" s="58"/>
      <c r="BD8" s="62"/>
      <c r="BE8" s="63"/>
      <c r="BF8" s="64"/>
      <c r="BG8" s="65"/>
      <c r="BH8" s="65"/>
      <c r="BI8" s="65"/>
      <c r="BJ8" s="60"/>
      <c r="BK8" s="61"/>
      <c r="BL8" s="58"/>
      <c r="BM8" s="62"/>
      <c r="BN8" s="63"/>
      <c r="BO8" s="64"/>
      <c r="BP8" s="65"/>
      <c r="BQ8" s="65"/>
      <c r="BR8" s="65"/>
      <c r="BS8" s="60"/>
      <c r="BT8" s="61"/>
      <c r="BU8" s="58"/>
      <c r="BV8" s="62"/>
      <c r="BW8" s="63"/>
      <c r="BX8" s="64"/>
      <c r="BY8" s="65"/>
      <c r="BZ8" s="65"/>
      <c r="CA8" s="65"/>
      <c r="CB8" s="60"/>
      <c r="CC8" s="61"/>
      <c r="CD8" s="58"/>
      <c r="CE8" s="62"/>
      <c r="CF8" s="63"/>
      <c r="CG8" s="64"/>
      <c r="CH8" s="65"/>
      <c r="CI8" s="65"/>
      <c r="CJ8" s="65"/>
      <c r="CK8" s="66"/>
      <c r="CL8" s="63"/>
      <c r="CM8" s="63"/>
      <c r="CN8" s="63"/>
      <c r="CO8" s="67"/>
    </row>
    <row r="9" spans="1:95">
      <c r="A9" s="28"/>
      <c r="B9" s="35"/>
      <c r="C9" s="35"/>
      <c r="D9" s="29"/>
      <c r="E9" s="29"/>
      <c r="F9" s="34"/>
      <c r="G9" s="70"/>
      <c r="H9" s="178"/>
      <c r="I9" s="32"/>
      <c r="J9" s="32"/>
      <c r="K9" s="29"/>
      <c r="L9" s="29"/>
      <c r="M9" s="31"/>
      <c r="N9" s="31"/>
      <c r="O9" s="29"/>
      <c r="P9" s="31"/>
      <c r="Q9" s="23"/>
      <c r="R9" s="23"/>
      <c r="S9" s="23"/>
      <c r="T9" s="183"/>
      <c r="U9" s="183"/>
      <c r="V9" s="183"/>
      <c r="W9" s="183"/>
      <c r="X9" s="31"/>
      <c r="Y9" s="56"/>
      <c r="Z9" s="58"/>
      <c r="AA9" s="59"/>
      <c r="AB9" s="58"/>
      <c r="AC9" s="62"/>
      <c r="AD9" s="63"/>
      <c r="AE9" s="64"/>
      <c r="AF9" s="65"/>
      <c r="AG9" s="65"/>
      <c r="AH9" s="65"/>
      <c r="AI9" s="58"/>
      <c r="AJ9" s="59"/>
      <c r="AK9" s="58"/>
      <c r="AL9" s="62"/>
      <c r="AM9" s="63"/>
      <c r="AN9" s="64"/>
      <c r="AO9" s="65"/>
      <c r="AP9" s="65"/>
      <c r="AQ9" s="65"/>
      <c r="AR9" s="58"/>
      <c r="AS9" s="59"/>
      <c r="AT9" s="58"/>
      <c r="AU9" s="62"/>
      <c r="AV9" s="63"/>
      <c r="AW9" s="64"/>
      <c r="AX9" s="65"/>
      <c r="AY9" s="65"/>
      <c r="AZ9" s="65"/>
      <c r="BA9" s="58"/>
      <c r="BB9" s="59"/>
      <c r="BC9" s="58"/>
      <c r="BD9" s="62"/>
      <c r="BE9" s="63"/>
      <c r="BF9" s="64"/>
      <c r="BG9" s="65"/>
      <c r="BH9" s="65"/>
      <c r="BI9" s="65"/>
      <c r="BJ9" s="60"/>
      <c r="BK9" s="61"/>
      <c r="BL9" s="58"/>
      <c r="BM9" s="62"/>
      <c r="BN9" s="63"/>
      <c r="BO9" s="64"/>
      <c r="BP9" s="65"/>
      <c r="BQ9" s="65"/>
      <c r="BR9" s="65"/>
      <c r="BS9" s="60"/>
      <c r="BT9" s="61"/>
      <c r="BU9" s="58"/>
      <c r="BV9" s="62"/>
      <c r="BW9" s="63"/>
      <c r="BX9" s="64"/>
      <c r="BY9" s="65"/>
      <c r="BZ9" s="65"/>
      <c r="CA9" s="65"/>
      <c r="CB9" s="60"/>
      <c r="CC9" s="61"/>
      <c r="CD9" s="58"/>
      <c r="CE9" s="62"/>
      <c r="CF9" s="63"/>
      <c r="CG9" s="64"/>
      <c r="CH9" s="65"/>
      <c r="CI9" s="65"/>
      <c r="CJ9" s="65"/>
      <c r="CK9" s="66"/>
      <c r="CL9" s="63"/>
      <c r="CM9" s="63"/>
      <c r="CN9" s="63"/>
      <c r="CO9" s="67"/>
    </row>
    <row r="10" spans="1:95">
      <c r="A10" s="19">
        <f>Z10</f>
        <v/>
      </c>
      <c r="B10" s="38"/>
      <c r="C10" s="38"/>
      <c r="D10" s="38"/>
      <c r="E10" s="38"/>
      <c r="F10" s="37" t="s">
        <v>76</v>
      </c>
      <c r="G10" s="37"/>
      <c r="H10" s="179"/>
      <c r="I10" s="38">
        <f>SUM(I6:I9)</f>
        <v>522</v>
      </c>
      <c r="J10" s="38">
        <f>SUM(J6:J9)</f>
        <v>0</v>
      </c>
      <c r="K10" s="38">
        <f>SUM(K6:K9)</f>
        <v>40142</v>
      </c>
      <c r="L10" s="38">
        <f>SUM(L6:L9)</f>
        <v>186</v>
      </c>
      <c r="M10" s="39">
        <f>IFERROR(L10/K10,"-")</f>
        <v>0.0046335508943251</v>
      </c>
      <c r="N10" s="73">
        <f>SUM(N6:N9)</f>
        <v>53</v>
      </c>
      <c r="O10" s="73">
        <f>SUM(O6:O9)</f>
        <v>77</v>
      </c>
      <c r="P10" s="39">
        <f>IFERROR(N10/L10,"-")</f>
        <v>0.28494623655914</v>
      </c>
      <c r="Q10" s="40">
        <f>IFERROR(H10/L10,"-")</f>
        <v>0</v>
      </c>
      <c r="R10" s="41">
        <f>SUM(R6:R9)</f>
        <v>41</v>
      </c>
      <c r="S10" s="39">
        <f>IFERROR(R10/L10,"-")</f>
        <v>0.22043010752688</v>
      </c>
      <c r="T10" s="179">
        <f>SUM(T6:T9)</f>
        <v>2147000</v>
      </c>
      <c r="U10" s="179">
        <f>IFERROR(T10/L10,"-")</f>
        <v>11543.010752688</v>
      </c>
      <c r="V10" s="179">
        <f>IFERROR(T10/R10,"-")</f>
        <v>52365.853658537</v>
      </c>
      <c r="W10" s="179">
        <f>T10-H10</f>
        <v>2147000</v>
      </c>
      <c r="X10" s="42" t="str">
        <f>T10/H10</f>
        <v>0</v>
      </c>
      <c r="Y10" s="55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