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<sst xmlns="http://schemas.openxmlformats.org/spreadsheetml/2006/main" uniqueCount="124">
  <si>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</si>
  <si>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</si>
  <si>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</si>
  <si>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</si>
  <si>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</si>
  <si>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</si>
  <si>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</si>
  <si>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</si>
  <si>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</si>
  <si>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</si>
  <si>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</si>
  <si>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</si>
  <si>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</si>
  <si>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</si>
  <si>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</si>
  <si>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</si>
  <si>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</si>
  <si>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</si>
  <si>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</si>
  <si>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</si>
  <si>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</si>
  <si>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</si>
  <si>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</si>
  <si>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</si>
  <si>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</si>
  <si>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</si>
  <si>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</si>
  <si>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</si>
  <si>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</si>
  <si>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</si>
  <si>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</si>
  <si>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</si>
  <si>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</si>
  <si>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</si>
  <si>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</si>
  <si>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</si>
  <si>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</si>
  <si>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</si>
  <si>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</si>
  <si>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</si>
  <si>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</si>
  <si>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</si>
  <si>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</si>
  <si>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</si>
  <si>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</si>
  <si>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</si>
  <si>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</si>
  <si>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</si>
  <si>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</si>
  <si>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</si>
  <si>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</si>
  <si>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</si>
  <si>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</si>
  <si>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</si>
  <si>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</si>
  <si>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</si>
  <si>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</si>
  <si>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sd2077</t>
  </si>
  <si>
    <t>インターカラー</t>
  </si>
  <si>
    <t>①右女9（塩見彩）</t>
  </si>
  <si>
    <t>①学生いませんギャルもいません熟女熟女熟女熟女</t>
  </si>
  <si>
    <t>lp02</t>
  </si>
  <si>
    <t>サンスポ関東</t>
  </si>
  <si>
    <t>全5段つかみ15段</t>
  </si>
  <si>
    <t>1～15日</t>
  </si>
  <si>
    <t>sd2078</t>
  </si>
  <si>
    <t>空電</t>
  </si>
  <si>
    <t>sd2079</t>
  </si>
  <si>
    <t>半5段つかみ15段</t>
  </si>
  <si>
    <t>sd2080</t>
  </si>
  <si>
    <t>sd2081</t>
  </si>
  <si>
    <t>②デリヘル版2（塩見彩）</t>
  </si>
  <si>
    <t>②50〜70代男性限定熟女好きな男性募集中</t>
  </si>
  <si>
    <t>16～31日</t>
  </si>
  <si>
    <t>sd2082</t>
  </si>
  <si>
    <t>sd2083</t>
  </si>
  <si>
    <t>sd2084</t>
  </si>
  <si>
    <t>sd2085</t>
  </si>
  <si>
    <t>サンスポ関西</t>
  </si>
  <si>
    <t>sd2086</t>
  </si>
  <si>
    <t>sd2087</t>
  </si>
  <si>
    <t>sd2088</t>
  </si>
  <si>
    <t>sd2089</t>
  </si>
  <si>
    <t>sd2090</t>
  </si>
  <si>
    <t>sd2091</t>
  </si>
  <si>
    <t>sd2092</t>
  </si>
  <si>
    <t>新聞 TOTAL</t>
  </si>
  <si>
    <t>●雑誌 広告</t>
  </si>
  <si>
    <t>ht289</t>
  </si>
  <si>
    <t>RNパック</t>
  </si>
  <si>
    <t>7月01日(金)</t>
  </si>
  <si>
    <t>ht290</t>
  </si>
  <si>
    <t>ht291</t>
  </si>
  <si>
    <t>ht292</t>
  </si>
  <si>
    <t>ht293</t>
  </si>
  <si>
    <t>ht294</t>
  </si>
  <si>
    <t>雑誌 TOTAL</t>
  </si>
  <si>
    <t>●DVD 広告</t>
  </si>
  <si>
    <t>pk269</t>
  </si>
  <si>
    <t>アドライヴ</t>
  </si>
  <si>
    <t>楽楽出版</t>
  </si>
  <si>
    <t>DVD漫画たかし</t>
  </si>
  <si>
    <t>毎月売</t>
  </si>
  <si>
    <t>EXCITING MAX!SPECIAL</t>
  </si>
  <si>
    <t>DVD袋裏1C+コンテンツ枠</t>
  </si>
  <si>
    <t>7月11日(月)</t>
  </si>
  <si>
    <t>pk270</t>
  </si>
  <si>
    <t>pk271</t>
  </si>
  <si>
    <t>三和出版</t>
  </si>
  <si>
    <t>A4変形、CVSフル、860円、10万部</t>
  </si>
  <si>
    <t>MEN'S DVD</t>
  </si>
  <si>
    <t>DVD貼付け面4c1/3P</t>
  </si>
  <si>
    <t>7月29日(金)</t>
  </si>
  <si>
    <t>pk272</t>
  </si>
  <si>
    <t>DVD TOTAL</t>
  </si>
  <si>
    <t>●リスティング 広告</t>
  </si>
  <si>
    <t>UA</t>
  </si>
  <si>
    <t>adyd</t>
  </si>
  <si>
    <t>ADIT</t>
  </si>
  <si>
    <t>YDN（ディスプレイ広告）</t>
  </si>
  <si>
    <t>7/1～7/31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</si>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</sst>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2.7088235294118</v>
      </c>
      <c r="B6" s="187" t="s">
        <v>57</v>
      </c>
      <c r="C6" s="187" t="s">
        <v>58</v>
      </c>
      <c r="D6" s="187"/>
      <c r="E6" s="187" t="s">
        <v>59</v>
      </c>
      <c r="F6" s="187" t="s">
        <v>60</v>
      </c>
      <c r="G6" s="187" t="s">
        <v>61</v>
      </c>
      <c r="H6" s="90" t="s">
        <v>62</v>
      </c>
      <c r="I6" s="90" t="s">
        <v>63</v>
      </c>
      <c r="J6" s="90" t="s">
        <v>64</v>
      </c>
      <c r="K6" s="179">
        <v>340000</v>
      </c>
      <c r="L6" s="79">
        <v>21</v>
      </c>
      <c r="M6" s="79">
        <v>0</v>
      </c>
      <c r="N6" s="79">
        <v>126</v>
      </c>
      <c r="O6" s="91">
        <v>5</v>
      </c>
      <c r="P6" s="92">
        <v>0</v>
      </c>
      <c r="Q6" s="93">
        <f>O6+P6</f>
        <v>5</v>
      </c>
      <c r="R6" s="80">
        <f>IFERROR(Q6/N6,"-")</f>
        <v>0.03968253968254</v>
      </c>
      <c r="S6" s="79">
        <v>1</v>
      </c>
      <c r="T6" s="79">
        <v>2</v>
      </c>
      <c r="U6" s="80">
        <f>IFERROR(T6/(Q6),"-")</f>
        <v>0.4</v>
      </c>
      <c r="V6" s="81">
        <f>IFERROR(K6/SUM(Q6:Q21),"-")</f>
        <v>5762.7118644068</v>
      </c>
      <c r="W6" s="82">
        <v>0</v>
      </c>
      <c r="X6" s="80">
        <f>IF(Q6=0,"-",W6/Q6)</f>
        <v>0</v>
      </c>
      <c r="Y6" s="184">
        <v>0</v>
      </c>
      <c r="Z6" s="185">
        <f>IFERROR(Y6/Q6,"-")</f>
        <v>0</v>
      </c>
      <c r="AA6" s="185" t="str">
        <f>IFERROR(Y6/W6,"-")</f>
        <v>-</v>
      </c>
      <c r="AB6" s="179">
        <f>SUM(Y6:Y21)-SUM(K6:K21)</f>
        <v>581000</v>
      </c>
      <c r="AC6" s="83">
        <f>SUM(Y6:Y21)/SUM(K6:K21)</f>
        <v>2.7088235294118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3</v>
      </c>
      <c r="BG6" s="113">
        <f>IF(Q6=0,"",IF(BF6=0,"",(BF6/Q6)))</f>
        <v>0.6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0.2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0.2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65</v>
      </c>
      <c r="C7" s="187" t="s">
        <v>58</v>
      </c>
      <c r="D7" s="187"/>
      <c r="E7" s="187" t="s">
        <v>59</v>
      </c>
      <c r="F7" s="187" t="s">
        <v>60</v>
      </c>
      <c r="G7" s="187" t="s">
        <v>66</v>
      </c>
      <c r="H7" s="90"/>
      <c r="I7" s="90"/>
      <c r="J7" s="90"/>
      <c r="K7" s="179"/>
      <c r="L7" s="79">
        <v>73</v>
      </c>
      <c r="M7" s="79">
        <v>35</v>
      </c>
      <c r="N7" s="79">
        <v>30</v>
      </c>
      <c r="O7" s="91">
        <v>7</v>
      </c>
      <c r="P7" s="92">
        <v>0</v>
      </c>
      <c r="Q7" s="93">
        <f>O7+P7</f>
        <v>7</v>
      </c>
      <c r="R7" s="80">
        <f>IFERROR(Q7/N7,"-")</f>
        <v>0.23333333333333</v>
      </c>
      <c r="S7" s="79">
        <v>5</v>
      </c>
      <c r="T7" s="79">
        <v>1</v>
      </c>
      <c r="U7" s="80">
        <f>IFERROR(T7/(Q7),"-")</f>
        <v>0.14285714285714</v>
      </c>
      <c r="V7" s="81"/>
      <c r="W7" s="82">
        <v>5</v>
      </c>
      <c r="X7" s="80">
        <f>IF(Q7=0,"-",W7/Q7)</f>
        <v>0.71428571428571</v>
      </c>
      <c r="Y7" s="184">
        <v>300000</v>
      </c>
      <c r="Z7" s="185">
        <f>IFERROR(Y7/Q7,"-")</f>
        <v>42857.142857143</v>
      </c>
      <c r="AA7" s="185">
        <f>IFERROR(Y7/W7,"-")</f>
        <v>60000</v>
      </c>
      <c r="AB7" s="179"/>
      <c r="AC7" s="83"/>
      <c r="AD7" s="77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0.14285714285714</v>
      </c>
      <c r="BH7" s="112">
        <v>1</v>
      </c>
      <c r="BI7" s="114">
        <f>IFERROR(BH7/BF7,"-")</f>
        <v>1</v>
      </c>
      <c r="BJ7" s="115">
        <v>85000</v>
      </c>
      <c r="BK7" s="116">
        <f>IFERROR(BJ7/BF7,"-")</f>
        <v>85000</v>
      </c>
      <c r="BL7" s="117"/>
      <c r="BM7" s="117"/>
      <c r="BN7" s="117">
        <v>1</v>
      </c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4</v>
      </c>
      <c r="BY7" s="127">
        <f>IF(Q7=0,"",IF(BX7=0,"",(BX7/Q7)))</f>
        <v>0.57142857142857</v>
      </c>
      <c r="BZ7" s="128">
        <v>3</v>
      </c>
      <c r="CA7" s="129">
        <f>IFERROR(BZ7/BX7,"-")</f>
        <v>0.75</v>
      </c>
      <c r="CB7" s="130">
        <v>180000</v>
      </c>
      <c r="CC7" s="131">
        <f>IFERROR(CB7/BX7,"-")</f>
        <v>45000</v>
      </c>
      <c r="CD7" s="132">
        <v>1</v>
      </c>
      <c r="CE7" s="132"/>
      <c r="CF7" s="132">
        <v>2</v>
      </c>
      <c r="CG7" s="133">
        <v>2</v>
      </c>
      <c r="CH7" s="134">
        <f>IF(Q7=0,"",IF(CG7=0,"",(CG7/Q7)))</f>
        <v>0.28571428571429</v>
      </c>
      <c r="CI7" s="135">
        <v>1</v>
      </c>
      <c r="CJ7" s="136">
        <f>IFERROR(CI7/CG7,"-")</f>
        <v>0.5</v>
      </c>
      <c r="CK7" s="137">
        <v>35000</v>
      </c>
      <c r="CL7" s="138">
        <f>IFERROR(CK7/CG7,"-")</f>
        <v>17500</v>
      </c>
      <c r="CM7" s="139"/>
      <c r="CN7" s="139"/>
      <c r="CO7" s="139">
        <v>1</v>
      </c>
      <c r="CP7" s="140">
        <v>5</v>
      </c>
      <c r="CQ7" s="141">
        <v>300000</v>
      </c>
      <c r="CR7" s="141">
        <v>142000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8"/>
      <c r="B8" s="187" t="s">
        <v>67</v>
      </c>
      <c r="C8" s="187" t="s">
        <v>58</v>
      </c>
      <c r="D8" s="187"/>
      <c r="E8" s="187" t="s">
        <v>59</v>
      </c>
      <c r="F8" s="187" t="s">
        <v>60</v>
      </c>
      <c r="G8" s="187" t="s">
        <v>61</v>
      </c>
      <c r="H8" s="90" t="s">
        <v>62</v>
      </c>
      <c r="I8" s="90" t="s">
        <v>68</v>
      </c>
      <c r="J8" s="90"/>
      <c r="K8" s="179"/>
      <c r="L8" s="79">
        <v>0</v>
      </c>
      <c r="M8" s="79">
        <v>0</v>
      </c>
      <c r="N8" s="79">
        <v>2</v>
      </c>
      <c r="O8" s="91">
        <v>0</v>
      </c>
      <c r="P8" s="92">
        <v>0</v>
      </c>
      <c r="Q8" s="93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/>
      <c r="W8" s="82">
        <v>0</v>
      </c>
      <c r="X8" s="80" t="str">
        <f>IF(Q8=0,"-",W8/Q8)</f>
        <v>-</v>
      </c>
      <c r="Y8" s="184">
        <v>0</v>
      </c>
      <c r="Z8" s="185" t="str">
        <f>IFERROR(Y8/Q8,"-")</f>
        <v>-</v>
      </c>
      <c r="AA8" s="185" t="str">
        <f>IFERROR(Y8/W8,"-")</f>
        <v>-</v>
      </c>
      <c r="AB8" s="179"/>
      <c r="AC8" s="83"/>
      <c r="AD8" s="77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8"/>
      <c r="B9" s="187" t="s">
        <v>69</v>
      </c>
      <c r="C9" s="187" t="s">
        <v>58</v>
      </c>
      <c r="D9" s="187"/>
      <c r="E9" s="187" t="s">
        <v>59</v>
      </c>
      <c r="F9" s="187" t="s">
        <v>60</v>
      </c>
      <c r="G9" s="187" t="s">
        <v>66</v>
      </c>
      <c r="H9" s="90"/>
      <c r="I9" s="90"/>
      <c r="J9" s="90"/>
      <c r="K9" s="179"/>
      <c r="L9" s="79">
        <v>8</v>
      </c>
      <c r="M9" s="79">
        <v>5</v>
      </c>
      <c r="N9" s="79">
        <v>0</v>
      </c>
      <c r="O9" s="91">
        <v>0</v>
      </c>
      <c r="P9" s="92">
        <v>0</v>
      </c>
      <c r="Q9" s="93">
        <f>O9+P9</f>
        <v>0</v>
      </c>
      <c r="R9" s="80" t="str">
        <f>IFERROR(Q9/N9,"-")</f>
        <v>-</v>
      </c>
      <c r="S9" s="79">
        <v>0</v>
      </c>
      <c r="T9" s="79">
        <v>0</v>
      </c>
      <c r="U9" s="80" t="str">
        <f>IFERROR(T9/(Q9),"-")</f>
        <v>-</v>
      </c>
      <c r="V9" s="81"/>
      <c r="W9" s="82">
        <v>0</v>
      </c>
      <c r="X9" s="80" t="str">
        <f>IF(Q9=0,"-",W9/Q9)</f>
        <v>-</v>
      </c>
      <c r="Y9" s="184">
        <v>0</v>
      </c>
      <c r="Z9" s="185" t="str">
        <f>IFERROR(Y9/Q9,"-")</f>
        <v>-</v>
      </c>
      <c r="AA9" s="185" t="str">
        <f>IFERROR(Y9/W9,"-")</f>
        <v>-</v>
      </c>
      <c r="AB9" s="179"/>
      <c r="AC9" s="83"/>
      <c r="AD9" s="77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8"/>
      <c r="B10" s="187" t="s">
        <v>70</v>
      </c>
      <c r="C10" s="187" t="s">
        <v>58</v>
      </c>
      <c r="D10" s="187"/>
      <c r="E10" s="187" t="s">
        <v>71</v>
      </c>
      <c r="F10" s="187" t="s">
        <v>72</v>
      </c>
      <c r="G10" s="187" t="s">
        <v>61</v>
      </c>
      <c r="H10" s="90" t="s">
        <v>62</v>
      </c>
      <c r="I10" s="90" t="s">
        <v>63</v>
      </c>
      <c r="J10" s="90" t="s">
        <v>73</v>
      </c>
      <c r="K10" s="179"/>
      <c r="L10" s="79">
        <v>0</v>
      </c>
      <c r="M10" s="79">
        <v>0</v>
      </c>
      <c r="N10" s="79">
        <v>2</v>
      </c>
      <c r="O10" s="91">
        <v>0</v>
      </c>
      <c r="P10" s="92">
        <v>0</v>
      </c>
      <c r="Q10" s="93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/>
      <c r="W10" s="82">
        <v>0</v>
      </c>
      <c r="X10" s="80" t="str">
        <f>IF(Q10=0,"-",W10/Q10)</f>
        <v>-</v>
      </c>
      <c r="Y10" s="184">
        <v>0</v>
      </c>
      <c r="Z10" s="185" t="str">
        <f>IFERROR(Y10/Q10,"-")</f>
        <v>-</v>
      </c>
      <c r="AA10" s="185" t="str">
        <f>IFERROR(Y10/W10,"-")</f>
        <v>-</v>
      </c>
      <c r="AB10" s="179"/>
      <c r="AC10" s="83"/>
      <c r="AD10" s="77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8"/>
      <c r="B11" s="187" t="s">
        <v>74</v>
      </c>
      <c r="C11" s="187" t="s">
        <v>58</v>
      </c>
      <c r="D11" s="187"/>
      <c r="E11" s="187" t="s">
        <v>71</v>
      </c>
      <c r="F11" s="187" t="s">
        <v>72</v>
      </c>
      <c r="G11" s="187" t="s">
        <v>66</v>
      </c>
      <c r="H11" s="90"/>
      <c r="I11" s="90"/>
      <c r="J11" s="90"/>
      <c r="K11" s="179"/>
      <c r="L11" s="79">
        <v>87</v>
      </c>
      <c r="M11" s="79">
        <v>4</v>
      </c>
      <c r="N11" s="79">
        <v>0</v>
      </c>
      <c r="O11" s="91">
        <v>0</v>
      </c>
      <c r="P11" s="92">
        <v>0</v>
      </c>
      <c r="Q11" s="93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4">
        <v>0</v>
      </c>
      <c r="Z11" s="185" t="str">
        <f>IFERROR(Y11/Q11,"-")</f>
        <v>-</v>
      </c>
      <c r="AA11" s="185" t="str">
        <f>IFERROR(Y11/W11,"-")</f>
        <v>-</v>
      </c>
      <c r="AB11" s="179"/>
      <c r="AC11" s="83"/>
      <c r="AD11" s="77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8"/>
      <c r="B12" s="187" t="s">
        <v>75</v>
      </c>
      <c r="C12" s="187" t="s">
        <v>58</v>
      </c>
      <c r="D12" s="187"/>
      <c r="E12" s="187" t="s">
        <v>71</v>
      </c>
      <c r="F12" s="187" t="s">
        <v>72</v>
      </c>
      <c r="G12" s="187" t="s">
        <v>61</v>
      </c>
      <c r="H12" s="90" t="s">
        <v>62</v>
      </c>
      <c r="I12" s="90" t="s">
        <v>68</v>
      </c>
      <c r="J12" s="90"/>
      <c r="K12" s="179"/>
      <c r="L12" s="79">
        <v>12</v>
      </c>
      <c r="M12" s="79">
        <v>0</v>
      </c>
      <c r="N12" s="79">
        <v>35</v>
      </c>
      <c r="O12" s="91">
        <v>5</v>
      </c>
      <c r="P12" s="92">
        <v>0</v>
      </c>
      <c r="Q12" s="93">
        <f>O12+P12</f>
        <v>5</v>
      </c>
      <c r="R12" s="80">
        <f>IFERROR(Q12/N12,"-")</f>
        <v>0.14285714285714</v>
      </c>
      <c r="S12" s="79">
        <v>2</v>
      </c>
      <c r="T12" s="79">
        <v>3</v>
      </c>
      <c r="U12" s="80">
        <f>IFERROR(T12/(Q12),"-")</f>
        <v>0.6</v>
      </c>
      <c r="V12" s="81"/>
      <c r="W12" s="82">
        <v>2</v>
      </c>
      <c r="X12" s="80">
        <f>IF(Q12=0,"-",W12/Q12)</f>
        <v>0.4</v>
      </c>
      <c r="Y12" s="184">
        <v>70000</v>
      </c>
      <c r="Z12" s="185">
        <f>IFERROR(Y12/Q12,"-")</f>
        <v>14000</v>
      </c>
      <c r="AA12" s="185">
        <f>IFERROR(Y12/W12,"-")</f>
        <v>35000</v>
      </c>
      <c r="AB12" s="179"/>
      <c r="AC12" s="83"/>
      <c r="AD12" s="77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5</v>
      </c>
      <c r="BP12" s="120">
        <f>IF(Q12=0,"",IF(BO12=0,"",(BO12/Q12)))</f>
        <v>1</v>
      </c>
      <c r="BQ12" s="121">
        <v>2</v>
      </c>
      <c r="BR12" s="122">
        <f>IFERROR(BQ12/BO12,"-")</f>
        <v>0.4</v>
      </c>
      <c r="BS12" s="123">
        <v>70000</v>
      </c>
      <c r="BT12" s="124">
        <f>IFERROR(BS12/BO12,"-")</f>
        <v>14000</v>
      </c>
      <c r="BU12" s="125"/>
      <c r="BV12" s="125"/>
      <c r="BW12" s="125">
        <v>2</v>
      </c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2</v>
      </c>
      <c r="CQ12" s="141">
        <v>70000</v>
      </c>
      <c r="CR12" s="141">
        <v>36000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8"/>
      <c r="B13" s="187" t="s">
        <v>76</v>
      </c>
      <c r="C13" s="187" t="s">
        <v>58</v>
      </c>
      <c r="D13" s="187"/>
      <c r="E13" s="187" t="s">
        <v>71</v>
      </c>
      <c r="F13" s="187" t="s">
        <v>72</v>
      </c>
      <c r="G13" s="187" t="s">
        <v>66</v>
      </c>
      <c r="H13" s="90"/>
      <c r="I13" s="90"/>
      <c r="J13" s="90"/>
      <c r="K13" s="179"/>
      <c r="L13" s="79">
        <v>25</v>
      </c>
      <c r="M13" s="79">
        <v>21</v>
      </c>
      <c r="N13" s="79">
        <v>22</v>
      </c>
      <c r="O13" s="91">
        <v>8</v>
      </c>
      <c r="P13" s="92">
        <v>0</v>
      </c>
      <c r="Q13" s="93">
        <f>O13+P13</f>
        <v>8</v>
      </c>
      <c r="R13" s="80">
        <f>IFERROR(Q13/N13,"-")</f>
        <v>0.36363636363636</v>
      </c>
      <c r="S13" s="79">
        <v>4</v>
      </c>
      <c r="T13" s="79">
        <v>1</v>
      </c>
      <c r="U13" s="80">
        <f>IFERROR(T13/(Q13),"-")</f>
        <v>0.125</v>
      </c>
      <c r="V13" s="81"/>
      <c r="W13" s="82">
        <v>1</v>
      </c>
      <c r="X13" s="80">
        <f>IF(Q13=0,"-",W13/Q13)</f>
        <v>0.125</v>
      </c>
      <c r="Y13" s="184">
        <v>465000</v>
      </c>
      <c r="Z13" s="185">
        <f>IFERROR(Y13/Q13,"-")</f>
        <v>58125</v>
      </c>
      <c r="AA13" s="185">
        <f>IFERROR(Y13/W13,"-")</f>
        <v>465000</v>
      </c>
      <c r="AB13" s="179"/>
      <c r="AC13" s="83"/>
      <c r="AD13" s="77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0.125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3</v>
      </c>
      <c r="BG13" s="113">
        <f>IF(Q13=0,"",IF(BF13=0,"",(BF13/Q13)))</f>
        <v>0.375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0.25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0.125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1</v>
      </c>
      <c r="CH13" s="134">
        <f>IF(Q13=0,"",IF(CG13=0,"",(CG13/Q13)))</f>
        <v>0.125</v>
      </c>
      <c r="CI13" s="135">
        <v>1</v>
      </c>
      <c r="CJ13" s="136">
        <f>IFERROR(CI13/CG13,"-")</f>
        <v>1</v>
      </c>
      <c r="CK13" s="137">
        <v>465000</v>
      </c>
      <c r="CL13" s="138">
        <f>IFERROR(CK13/CG13,"-")</f>
        <v>465000</v>
      </c>
      <c r="CM13" s="139"/>
      <c r="CN13" s="139"/>
      <c r="CO13" s="139">
        <v>1</v>
      </c>
      <c r="CP13" s="140">
        <v>1</v>
      </c>
      <c r="CQ13" s="141">
        <v>465000</v>
      </c>
      <c r="CR13" s="141">
        <v>465000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8"/>
      <c r="B14" s="187" t="s">
        <v>77</v>
      </c>
      <c r="C14" s="187" t="s">
        <v>58</v>
      </c>
      <c r="D14" s="187"/>
      <c r="E14" s="187" t="s">
        <v>59</v>
      </c>
      <c r="F14" s="187" t="s">
        <v>60</v>
      </c>
      <c r="G14" s="187" t="s">
        <v>61</v>
      </c>
      <c r="H14" s="90" t="s">
        <v>78</v>
      </c>
      <c r="I14" s="90" t="s">
        <v>63</v>
      </c>
      <c r="J14" s="90" t="s">
        <v>64</v>
      </c>
      <c r="K14" s="179"/>
      <c r="L14" s="79">
        <v>21</v>
      </c>
      <c r="M14" s="79">
        <v>0</v>
      </c>
      <c r="N14" s="79">
        <v>77</v>
      </c>
      <c r="O14" s="91">
        <v>9</v>
      </c>
      <c r="P14" s="92">
        <v>0</v>
      </c>
      <c r="Q14" s="93">
        <f>O14+P14</f>
        <v>9</v>
      </c>
      <c r="R14" s="80">
        <f>IFERROR(Q14/N14,"-")</f>
        <v>0.11688311688312</v>
      </c>
      <c r="S14" s="79">
        <v>3</v>
      </c>
      <c r="T14" s="79">
        <v>5</v>
      </c>
      <c r="U14" s="80">
        <f>IFERROR(T14/(Q14),"-")</f>
        <v>0.55555555555556</v>
      </c>
      <c r="V14" s="81"/>
      <c r="W14" s="82">
        <v>2</v>
      </c>
      <c r="X14" s="80">
        <f>IF(Q14=0,"-",W14/Q14)</f>
        <v>0.22222222222222</v>
      </c>
      <c r="Y14" s="184">
        <v>11000</v>
      </c>
      <c r="Z14" s="185">
        <f>IFERROR(Y14/Q14,"-")</f>
        <v>1222.2222222222</v>
      </c>
      <c r="AA14" s="185">
        <f>IFERROR(Y14/W14,"-")</f>
        <v>5500</v>
      </c>
      <c r="AB14" s="179"/>
      <c r="AC14" s="83"/>
      <c r="AD14" s="77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2</v>
      </c>
      <c r="BG14" s="113">
        <f>IF(Q14=0,"",IF(BF14=0,"",(BF14/Q14)))</f>
        <v>0.22222222222222</v>
      </c>
      <c r="BH14" s="112">
        <v>1</v>
      </c>
      <c r="BI14" s="114">
        <f>IFERROR(BH14/BF14,"-")</f>
        <v>0.5</v>
      </c>
      <c r="BJ14" s="115">
        <v>3000</v>
      </c>
      <c r="BK14" s="116">
        <f>IFERROR(BJ14/BF14,"-")</f>
        <v>1500</v>
      </c>
      <c r="BL14" s="117">
        <v>1</v>
      </c>
      <c r="BM14" s="117"/>
      <c r="BN14" s="117"/>
      <c r="BO14" s="119">
        <v>6</v>
      </c>
      <c r="BP14" s="120">
        <f>IF(Q14=0,"",IF(BO14=0,"",(BO14/Q14)))</f>
        <v>0.66666666666667</v>
      </c>
      <c r="BQ14" s="121">
        <v>1</v>
      </c>
      <c r="BR14" s="122">
        <f>IFERROR(BQ14/BO14,"-")</f>
        <v>0.16666666666667</v>
      </c>
      <c r="BS14" s="123">
        <v>8000</v>
      </c>
      <c r="BT14" s="124">
        <f>IFERROR(BS14/BO14,"-")</f>
        <v>1333.3333333333</v>
      </c>
      <c r="BU14" s="125"/>
      <c r="BV14" s="125">
        <v>1</v>
      </c>
      <c r="BW14" s="125"/>
      <c r="BX14" s="126">
        <v>1</v>
      </c>
      <c r="BY14" s="127">
        <f>IF(Q14=0,"",IF(BX14=0,"",(BX14/Q14)))</f>
        <v>0.11111111111111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2</v>
      </c>
      <c r="CQ14" s="141">
        <v>11000</v>
      </c>
      <c r="CR14" s="141">
        <v>8000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8"/>
      <c r="B15" s="187" t="s">
        <v>79</v>
      </c>
      <c r="C15" s="187" t="s">
        <v>58</v>
      </c>
      <c r="D15" s="187"/>
      <c r="E15" s="187" t="s">
        <v>59</v>
      </c>
      <c r="F15" s="187" t="s">
        <v>60</v>
      </c>
      <c r="G15" s="187" t="s">
        <v>66</v>
      </c>
      <c r="H15" s="90"/>
      <c r="I15" s="90"/>
      <c r="J15" s="90"/>
      <c r="K15" s="179"/>
      <c r="L15" s="79">
        <v>59</v>
      </c>
      <c r="M15" s="79">
        <v>25</v>
      </c>
      <c r="N15" s="79">
        <v>18</v>
      </c>
      <c r="O15" s="91">
        <v>3</v>
      </c>
      <c r="P15" s="92">
        <v>0</v>
      </c>
      <c r="Q15" s="93">
        <f>O15+P15</f>
        <v>3</v>
      </c>
      <c r="R15" s="80">
        <f>IFERROR(Q15/N15,"-")</f>
        <v>0.16666666666667</v>
      </c>
      <c r="S15" s="79">
        <v>1</v>
      </c>
      <c r="T15" s="79">
        <v>1</v>
      </c>
      <c r="U15" s="80">
        <f>IFERROR(T15/(Q15),"-")</f>
        <v>0.33333333333333</v>
      </c>
      <c r="V15" s="81"/>
      <c r="W15" s="82">
        <v>2</v>
      </c>
      <c r="X15" s="80">
        <f>IF(Q15=0,"-",W15/Q15)</f>
        <v>0.66666666666667</v>
      </c>
      <c r="Y15" s="184">
        <v>23000</v>
      </c>
      <c r="Z15" s="185">
        <f>IFERROR(Y15/Q15,"-")</f>
        <v>7666.6666666667</v>
      </c>
      <c r="AA15" s="185">
        <f>IFERROR(Y15/W15,"-")</f>
        <v>11500</v>
      </c>
      <c r="AB15" s="179"/>
      <c r="AC15" s="83"/>
      <c r="AD15" s="77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1</v>
      </c>
      <c r="BY15" s="127">
        <f>IF(Q15=0,"",IF(BX15=0,"",(BX15/Q15)))</f>
        <v>0.33333333333333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2</v>
      </c>
      <c r="CH15" s="134">
        <f>IF(Q15=0,"",IF(CG15=0,"",(CG15/Q15)))</f>
        <v>0.66666666666667</v>
      </c>
      <c r="CI15" s="135">
        <v>2</v>
      </c>
      <c r="CJ15" s="136">
        <f>IFERROR(CI15/CG15,"-")</f>
        <v>1</v>
      </c>
      <c r="CK15" s="137">
        <v>23000</v>
      </c>
      <c r="CL15" s="138">
        <f>IFERROR(CK15/CG15,"-")</f>
        <v>11500</v>
      </c>
      <c r="CM15" s="139">
        <v>1</v>
      </c>
      <c r="CN15" s="139"/>
      <c r="CO15" s="139">
        <v>1</v>
      </c>
      <c r="CP15" s="140">
        <v>2</v>
      </c>
      <c r="CQ15" s="141">
        <v>23000</v>
      </c>
      <c r="CR15" s="141">
        <v>20000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8"/>
      <c r="B16" s="187" t="s">
        <v>80</v>
      </c>
      <c r="C16" s="187" t="s">
        <v>58</v>
      </c>
      <c r="D16" s="187"/>
      <c r="E16" s="187" t="s">
        <v>59</v>
      </c>
      <c r="F16" s="187" t="s">
        <v>60</v>
      </c>
      <c r="G16" s="187" t="s">
        <v>61</v>
      </c>
      <c r="H16" s="90" t="s">
        <v>78</v>
      </c>
      <c r="I16" s="90" t="s">
        <v>68</v>
      </c>
      <c r="J16" s="90"/>
      <c r="K16" s="179"/>
      <c r="L16" s="79">
        <v>18</v>
      </c>
      <c r="M16" s="79">
        <v>0</v>
      </c>
      <c r="N16" s="79">
        <v>56</v>
      </c>
      <c r="O16" s="91">
        <v>5</v>
      </c>
      <c r="P16" s="92">
        <v>0</v>
      </c>
      <c r="Q16" s="93">
        <f>O16+P16</f>
        <v>5</v>
      </c>
      <c r="R16" s="80">
        <f>IFERROR(Q16/N16,"-")</f>
        <v>0.089285714285714</v>
      </c>
      <c r="S16" s="79">
        <v>4</v>
      </c>
      <c r="T16" s="79">
        <v>0</v>
      </c>
      <c r="U16" s="80">
        <f>IFERROR(T16/(Q16),"-")</f>
        <v>0</v>
      </c>
      <c r="V16" s="81"/>
      <c r="W16" s="82">
        <v>1</v>
      </c>
      <c r="X16" s="80">
        <f>IF(Q16=0,"-",W16/Q16)</f>
        <v>0.2</v>
      </c>
      <c r="Y16" s="184">
        <v>3000</v>
      </c>
      <c r="Z16" s="185">
        <f>IFERROR(Y16/Q16,"-")</f>
        <v>600</v>
      </c>
      <c r="AA16" s="185">
        <f>IFERROR(Y16/W16,"-")</f>
        <v>3000</v>
      </c>
      <c r="AB16" s="179"/>
      <c r="AC16" s="83"/>
      <c r="AD16" s="77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1</v>
      </c>
      <c r="BG16" s="113">
        <f>IF(Q16=0,"",IF(BF16=0,"",(BF16/Q16)))</f>
        <v>0.2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3</v>
      </c>
      <c r="BP16" s="120">
        <f>IF(Q16=0,"",IF(BO16=0,"",(BO16/Q16)))</f>
        <v>0.6</v>
      </c>
      <c r="BQ16" s="121">
        <v>1</v>
      </c>
      <c r="BR16" s="122">
        <f>IFERROR(BQ16/BO16,"-")</f>
        <v>0.33333333333333</v>
      </c>
      <c r="BS16" s="123">
        <v>3000</v>
      </c>
      <c r="BT16" s="124">
        <f>IFERROR(BS16/BO16,"-")</f>
        <v>1000</v>
      </c>
      <c r="BU16" s="125">
        <v>1</v>
      </c>
      <c r="BV16" s="125"/>
      <c r="BW16" s="125"/>
      <c r="BX16" s="126">
        <v>1</v>
      </c>
      <c r="BY16" s="127">
        <f>IF(Q16=0,"",IF(BX16=0,"",(BX16/Q16)))</f>
        <v>0.2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1</v>
      </c>
      <c r="CQ16" s="141">
        <v>3000</v>
      </c>
      <c r="CR16" s="141">
        <v>3000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8"/>
      <c r="B17" s="187" t="s">
        <v>81</v>
      </c>
      <c r="C17" s="187" t="s">
        <v>58</v>
      </c>
      <c r="D17" s="187"/>
      <c r="E17" s="187" t="s">
        <v>59</v>
      </c>
      <c r="F17" s="187" t="s">
        <v>60</v>
      </c>
      <c r="G17" s="187" t="s">
        <v>66</v>
      </c>
      <c r="H17" s="90"/>
      <c r="I17" s="90"/>
      <c r="J17" s="90"/>
      <c r="K17" s="179"/>
      <c r="L17" s="79">
        <v>167</v>
      </c>
      <c r="M17" s="79">
        <v>36</v>
      </c>
      <c r="N17" s="79">
        <v>25</v>
      </c>
      <c r="O17" s="91">
        <v>4</v>
      </c>
      <c r="P17" s="92">
        <v>0</v>
      </c>
      <c r="Q17" s="93">
        <f>O17+P17</f>
        <v>4</v>
      </c>
      <c r="R17" s="80">
        <f>IFERROR(Q17/N17,"-")</f>
        <v>0.16</v>
      </c>
      <c r="S17" s="79">
        <v>3</v>
      </c>
      <c r="T17" s="79">
        <v>0</v>
      </c>
      <c r="U17" s="80">
        <f>IFERROR(T17/(Q17),"-")</f>
        <v>0</v>
      </c>
      <c r="V17" s="81"/>
      <c r="W17" s="82">
        <v>2</v>
      </c>
      <c r="X17" s="80">
        <f>IF(Q17=0,"-",W17/Q17)</f>
        <v>0.5</v>
      </c>
      <c r="Y17" s="184">
        <v>38000</v>
      </c>
      <c r="Z17" s="185">
        <f>IFERROR(Y17/Q17,"-")</f>
        <v>9500</v>
      </c>
      <c r="AA17" s="185">
        <f>IFERROR(Y17/W17,"-")</f>
        <v>19000</v>
      </c>
      <c r="AB17" s="179"/>
      <c r="AC17" s="83"/>
      <c r="AD17" s="77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0.25</v>
      </c>
      <c r="BH17" s="112">
        <v>1</v>
      </c>
      <c r="BI17" s="114">
        <f>IFERROR(BH17/BF17,"-")</f>
        <v>1</v>
      </c>
      <c r="BJ17" s="115">
        <v>20000</v>
      </c>
      <c r="BK17" s="116">
        <f>IFERROR(BJ17/BF17,"-")</f>
        <v>20000</v>
      </c>
      <c r="BL17" s="117"/>
      <c r="BM17" s="117"/>
      <c r="BN17" s="117">
        <v>1</v>
      </c>
      <c r="BO17" s="119">
        <v>1</v>
      </c>
      <c r="BP17" s="120">
        <f>IF(Q17=0,"",IF(BO17=0,"",(BO17/Q17)))</f>
        <v>0.25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2</v>
      </c>
      <c r="BY17" s="127">
        <f>IF(Q17=0,"",IF(BX17=0,"",(BX17/Q17)))</f>
        <v>0.5</v>
      </c>
      <c r="BZ17" s="128">
        <v>1</v>
      </c>
      <c r="CA17" s="129">
        <f>IFERROR(BZ17/BX17,"-")</f>
        <v>0.5</v>
      </c>
      <c r="CB17" s="130">
        <v>18000</v>
      </c>
      <c r="CC17" s="131">
        <f>IFERROR(CB17/BX17,"-")</f>
        <v>9000</v>
      </c>
      <c r="CD17" s="132"/>
      <c r="CE17" s="132"/>
      <c r="CF17" s="132">
        <v>1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2</v>
      </c>
      <c r="CQ17" s="141">
        <v>38000</v>
      </c>
      <c r="CR17" s="141">
        <v>20000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8"/>
      <c r="B18" s="187" t="s">
        <v>82</v>
      </c>
      <c r="C18" s="187" t="s">
        <v>58</v>
      </c>
      <c r="D18" s="187"/>
      <c r="E18" s="187" t="s">
        <v>71</v>
      </c>
      <c r="F18" s="187" t="s">
        <v>72</v>
      </c>
      <c r="G18" s="187" t="s">
        <v>61</v>
      </c>
      <c r="H18" s="90" t="s">
        <v>78</v>
      </c>
      <c r="I18" s="90" t="s">
        <v>63</v>
      </c>
      <c r="J18" s="90" t="s">
        <v>73</v>
      </c>
      <c r="K18" s="179"/>
      <c r="L18" s="79">
        <v>0</v>
      </c>
      <c r="M18" s="79">
        <v>0</v>
      </c>
      <c r="N18" s="79">
        <v>1</v>
      </c>
      <c r="O18" s="91">
        <v>0</v>
      </c>
      <c r="P18" s="92">
        <v>0</v>
      </c>
      <c r="Q18" s="93">
        <f>O18+P18</f>
        <v>0</v>
      </c>
      <c r="R18" s="80">
        <f>IFERROR(Q18/N18,"-")</f>
        <v>0</v>
      </c>
      <c r="S18" s="79">
        <v>0</v>
      </c>
      <c r="T18" s="79">
        <v>0</v>
      </c>
      <c r="U18" s="80" t="str">
        <f>IFERROR(T18/(Q18),"-")</f>
        <v>-</v>
      </c>
      <c r="V18" s="81"/>
      <c r="W18" s="82">
        <v>0</v>
      </c>
      <c r="X18" s="80" t="str">
        <f>IF(Q18=0,"-",W18/Q18)</f>
        <v>-</v>
      </c>
      <c r="Y18" s="184">
        <v>0</v>
      </c>
      <c r="Z18" s="185" t="str">
        <f>IFERROR(Y18/Q18,"-")</f>
        <v>-</v>
      </c>
      <c r="AA18" s="185" t="str">
        <f>IFERROR(Y18/W18,"-")</f>
        <v>-</v>
      </c>
      <c r="AB18" s="179"/>
      <c r="AC18" s="83"/>
      <c r="AD18" s="77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8"/>
      <c r="B19" s="187" t="s">
        <v>83</v>
      </c>
      <c r="C19" s="187" t="s">
        <v>58</v>
      </c>
      <c r="D19" s="187"/>
      <c r="E19" s="187" t="s">
        <v>71</v>
      </c>
      <c r="F19" s="187" t="s">
        <v>72</v>
      </c>
      <c r="G19" s="187" t="s">
        <v>66</v>
      </c>
      <c r="H19" s="90"/>
      <c r="I19" s="90"/>
      <c r="J19" s="90"/>
      <c r="K19" s="179"/>
      <c r="L19" s="79">
        <v>67</v>
      </c>
      <c r="M19" s="79">
        <v>6</v>
      </c>
      <c r="N19" s="79">
        <v>9</v>
      </c>
      <c r="O19" s="91">
        <v>0</v>
      </c>
      <c r="P19" s="92">
        <v>0</v>
      </c>
      <c r="Q19" s="93">
        <f>O19+P19</f>
        <v>0</v>
      </c>
      <c r="R19" s="80">
        <f>IFERROR(Q19/N19,"-")</f>
        <v>0</v>
      </c>
      <c r="S19" s="79">
        <v>0</v>
      </c>
      <c r="T19" s="79">
        <v>0</v>
      </c>
      <c r="U19" s="80" t="str">
        <f>IFERROR(T19/(Q19),"-")</f>
        <v>-</v>
      </c>
      <c r="V19" s="81"/>
      <c r="W19" s="82">
        <v>0</v>
      </c>
      <c r="X19" s="80" t="str">
        <f>IF(Q19=0,"-",W19/Q19)</f>
        <v>-</v>
      </c>
      <c r="Y19" s="184">
        <v>0</v>
      </c>
      <c r="Z19" s="185" t="str">
        <f>IFERROR(Y19/Q19,"-")</f>
        <v>-</v>
      </c>
      <c r="AA19" s="185" t="str">
        <f>IFERROR(Y19/W19,"-")</f>
        <v>-</v>
      </c>
      <c r="AB19" s="179"/>
      <c r="AC19" s="83"/>
      <c r="AD19" s="77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8"/>
      <c r="B20" s="187" t="s">
        <v>84</v>
      </c>
      <c r="C20" s="187" t="s">
        <v>58</v>
      </c>
      <c r="D20" s="187"/>
      <c r="E20" s="187" t="s">
        <v>71</v>
      </c>
      <c r="F20" s="187" t="s">
        <v>72</v>
      </c>
      <c r="G20" s="187" t="s">
        <v>61</v>
      </c>
      <c r="H20" s="90" t="s">
        <v>78</v>
      </c>
      <c r="I20" s="90" t="s">
        <v>68</v>
      </c>
      <c r="J20" s="90"/>
      <c r="K20" s="179"/>
      <c r="L20" s="79">
        <v>13</v>
      </c>
      <c r="M20" s="79">
        <v>0</v>
      </c>
      <c r="N20" s="79">
        <v>67</v>
      </c>
      <c r="O20" s="91">
        <v>4</v>
      </c>
      <c r="P20" s="92">
        <v>0</v>
      </c>
      <c r="Q20" s="93">
        <f>O20+P20</f>
        <v>4</v>
      </c>
      <c r="R20" s="80">
        <f>IFERROR(Q20/N20,"-")</f>
        <v>0.059701492537313</v>
      </c>
      <c r="S20" s="79">
        <v>0</v>
      </c>
      <c r="T20" s="79">
        <v>1</v>
      </c>
      <c r="U20" s="80">
        <f>IFERROR(T20/(Q20),"-")</f>
        <v>0.25</v>
      </c>
      <c r="V20" s="81"/>
      <c r="W20" s="82">
        <v>0</v>
      </c>
      <c r="X20" s="80">
        <f>IF(Q20=0,"-",W20/Q20)</f>
        <v>0</v>
      </c>
      <c r="Y20" s="184">
        <v>0</v>
      </c>
      <c r="Z20" s="185">
        <f>IFERROR(Y20/Q20,"-")</f>
        <v>0</v>
      </c>
      <c r="AA20" s="185" t="str">
        <f>IFERROR(Y20/W20,"-")</f>
        <v>-</v>
      </c>
      <c r="AB20" s="179"/>
      <c r="AC20" s="83"/>
      <c r="AD20" s="77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0.25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3</v>
      </c>
      <c r="BP20" s="120">
        <f>IF(Q20=0,"",IF(BO20=0,"",(BO20/Q20)))</f>
        <v>0.75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8"/>
      <c r="B21" s="187" t="s">
        <v>85</v>
      </c>
      <c r="C21" s="187" t="s">
        <v>58</v>
      </c>
      <c r="D21" s="187"/>
      <c r="E21" s="187" t="s">
        <v>71</v>
      </c>
      <c r="F21" s="187" t="s">
        <v>72</v>
      </c>
      <c r="G21" s="187" t="s">
        <v>66</v>
      </c>
      <c r="H21" s="90"/>
      <c r="I21" s="90"/>
      <c r="J21" s="90"/>
      <c r="K21" s="179"/>
      <c r="L21" s="79">
        <v>50</v>
      </c>
      <c r="M21" s="79">
        <v>30</v>
      </c>
      <c r="N21" s="79">
        <v>25</v>
      </c>
      <c r="O21" s="91">
        <v>9</v>
      </c>
      <c r="P21" s="92">
        <v>0</v>
      </c>
      <c r="Q21" s="93">
        <f>O21+P21</f>
        <v>9</v>
      </c>
      <c r="R21" s="80">
        <f>IFERROR(Q21/N21,"-")</f>
        <v>0.36</v>
      </c>
      <c r="S21" s="79">
        <v>6</v>
      </c>
      <c r="T21" s="79">
        <v>1</v>
      </c>
      <c r="U21" s="80">
        <f>IFERROR(T21/(Q21),"-")</f>
        <v>0.11111111111111</v>
      </c>
      <c r="V21" s="81"/>
      <c r="W21" s="82">
        <v>2</v>
      </c>
      <c r="X21" s="80">
        <f>IF(Q21=0,"-",W21/Q21)</f>
        <v>0.22222222222222</v>
      </c>
      <c r="Y21" s="184">
        <v>11000</v>
      </c>
      <c r="Z21" s="185">
        <f>IFERROR(Y21/Q21,"-")</f>
        <v>1222.2222222222</v>
      </c>
      <c r="AA21" s="185">
        <f>IFERROR(Y21/W21,"-")</f>
        <v>5500</v>
      </c>
      <c r="AB21" s="179"/>
      <c r="AC21" s="83"/>
      <c r="AD21" s="77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3</v>
      </c>
      <c r="BP21" s="120">
        <f>IF(Q21=0,"",IF(BO21=0,"",(BO21/Q21)))</f>
        <v>0.33333333333333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5</v>
      </c>
      <c r="BY21" s="127">
        <f>IF(Q21=0,"",IF(BX21=0,"",(BX21/Q21)))</f>
        <v>0.55555555555556</v>
      </c>
      <c r="BZ21" s="128">
        <v>1</v>
      </c>
      <c r="CA21" s="129">
        <f>IFERROR(BZ21/BX21,"-")</f>
        <v>0.2</v>
      </c>
      <c r="CB21" s="130">
        <v>3000</v>
      </c>
      <c r="CC21" s="131">
        <f>IFERROR(CB21/BX21,"-")</f>
        <v>600</v>
      </c>
      <c r="CD21" s="132">
        <v>1</v>
      </c>
      <c r="CE21" s="132"/>
      <c r="CF21" s="132"/>
      <c r="CG21" s="133">
        <v>1</v>
      </c>
      <c r="CH21" s="134">
        <f>IF(Q21=0,"",IF(CG21=0,"",(CG21/Q21)))</f>
        <v>0.11111111111111</v>
      </c>
      <c r="CI21" s="135">
        <v>1</v>
      </c>
      <c r="CJ21" s="136">
        <f>IFERROR(CI21/CG21,"-")</f>
        <v>1</v>
      </c>
      <c r="CK21" s="137">
        <v>8000</v>
      </c>
      <c r="CL21" s="138">
        <f>IFERROR(CK21/CG21,"-")</f>
        <v>8000</v>
      </c>
      <c r="CM21" s="139"/>
      <c r="CN21" s="139">
        <v>1</v>
      </c>
      <c r="CO21" s="139"/>
      <c r="CP21" s="140">
        <v>2</v>
      </c>
      <c r="CQ21" s="141">
        <v>11000</v>
      </c>
      <c r="CR21" s="141">
        <v>8000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30"/>
      <c r="B22" s="87"/>
      <c r="C22" s="87"/>
      <c r="D22" s="88"/>
      <c r="E22" s="88"/>
      <c r="F22" s="88"/>
      <c r="G22" s="89"/>
      <c r="H22" s="90"/>
      <c r="I22" s="90"/>
      <c r="J22" s="90"/>
      <c r="K22" s="180"/>
      <c r="L22" s="34"/>
      <c r="M22" s="34"/>
      <c r="N22" s="31"/>
      <c r="O22" s="23"/>
      <c r="P22" s="23"/>
      <c r="Q22" s="23"/>
      <c r="R22" s="32"/>
      <c r="S22" s="32"/>
      <c r="T22" s="23"/>
      <c r="U22" s="32"/>
      <c r="V22" s="25"/>
      <c r="W22" s="25"/>
      <c r="X22" s="25"/>
      <c r="Y22" s="186"/>
      <c r="Z22" s="186"/>
      <c r="AA22" s="186"/>
      <c r="AB22" s="186"/>
      <c r="AC22" s="33"/>
      <c r="AD22" s="57"/>
      <c r="AE22" s="61"/>
      <c r="AF22" s="62"/>
      <c r="AG22" s="61"/>
      <c r="AH22" s="65"/>
      <c r="AI22" s="66"/>
      <c r="AJ22" s="67"/>
      <c r="AK22" s="68"/>
      <c r="AL22" s="68"/>
      <c r="AM22" s="68"/>
      <c r="AN22" s="61"/>
      <c r="AO22" s="62"/>
      <c r="AP22" s="61"/>
      <c r="AQ22" s="65"/>
      <c r="AR22" s="66"/>
      <c r="AS22" s="67"/>
      <c r="AT22" s="68"/>
      <c r="AU22" s="68"/>
      <c r="AV22" s="68"/>
      <c r="AW22" s="61"/>
      <c r="AX22" s="62"/>
      <c r="AY22" s="61"/>
      <c r="AZ22" s="65"/>
      <c r="BA22" s="66"/>
      <c r="BB22" s="67"/>
      <c r="BC22" s="68"/>
      <c r="BD22" s="68"/>
      <c r="BE22" s="68"/>
      <c r="BF22" s="61"/>
      <c r="BG22" s="62"/>
      <c r="BH22" s="61"/>
      <c r="BI22" s="65"/>
      <c r="BJ22" s="66"/>
      <c r="BK22" s="67"/>
      <c r="BL22" s="68"/>
      <c r="BM22" s="68"/>
      <c r="BN22" s="68"/>
      <c r="BO22" s="63"/>
      <c r="BP22" s="64"/>
      <c r="BQ22" s="61"/>
      <c r="BR22" s="65"/>
      <c r="BS22" s="66"/>
      <c r="BT22" s="67"/>
      <c r="BU22" s="68"/>
      <c r="BV22" s="68"/>
      <c r="BW22" s="68"/>
      <c r="BX22" s="63"/>
      <c r="BY22" s="64"/>
      <c r="BZ22" s="61"/>
      <c r="CA22" s="65"/>
      <c r="CB22" s="66"/>
      <c r="CC22" s="67"/>
      <c r="CD22" s="68"/>
      <c r="CE22" s="68"/>
      <c r="CF22" s="68"/>
      <c r="CG22" s="63"/>
      <c r="CH22" s="64"/>
      <c r="CI22" s="61"/>
      <c r="CJ22" s="65"/>
      <c r="CK22" s="66"/>
      <c r="CL22" s="67"/>
      <c r="CM22" s="68"/>
      <c r="CN22" s="68"/>
      <c r="CO22" s="68"/>
      <c r="CP22" s="69"/>
      <c r="CQ22" s="66"/>
      <c r="CR22" s="66"/>
      <c r="CS22" s="66"/>
      <c r="CT22" s="70"/>
    </row>
    <row r="23" spans="1:99">
      <c r="A23" s="30"/>
      <c r="B23" s="37"/>
      <c r="C23" s="37"/>
      <c r="D23" s="21"/>
      <c r="E23" s="21"/>
      <c r="F23" s="21"/>
      <c r="G23" s="22"/>
      <c r="H23" s="36"/>
      <c r="I23" s="36"/>
      <c r="J23" s="73"/>
      <c r="K23" s="181"/>
      <c r="L23" s="34"/>
      <c r="M23" s="34"/>
      <c r="N23" s="31"/>
      <c r="O23" s="23"/>
      <c r="P23" s="23"/>
      <c r="Q23" s="23"/>
      <c r="R23" s="32"/>
      <c r="S23" s="32"/>
      <c r="T23" s="23"/>
      <c r="U23" s="32"/>
      <c r="V23" s="25"/>
      <c r="W23" s="25"/>
      <c r="X23" s="25"/>
      <c r="Y23" s="186"/>
      <c r="Z23" s="186"/>
      <c r="AA23" s="186"/>
      <c r="AB23" s="186"/>
      <c r="AC23" s="33"/>
      <c r="AD23" s="59"/>
      <c r="AE23" s="61"/>
      <c r="AF23" s="62"/>
      <c r="AG23" s="61"/>
      <c r="AH23" s="65"/>
      <c r="AI23" s="66"/>
      <c r="AJ23" s="67"/>
      <c r="AK23" s="68"/>
      <c r="AL23" s="68"/>
      <c r="AM23" s="68"/>
      <c r="AN23" s="61"/>
      <c r="AO23" s="62"/>
      <c r="AP23" s="61"/>
      <c r="AQ23" s="65"/>
      <c r="AR23" s="66"/>
      <c r="AS23" s="67"/>
      <c r="AT23" s="68"/>
      <c r="AU23" s="68"/>
      <c r="AV23" s="68"/>
      <c r="AW23" s="61"/>
      <c r="AX23" s="62"/>
      <c r="AY23" s="61"/>
      <c r="AZ23" s="65"/>
      <c r="BA23" s="66"/>
      <c r="BB23" s="67"/>
      <c r="BC23" s="68"/>
      <c r="BD23" s="68"/>
      <c r="BE23" s="68"/>
      <c r="BF23" s="61"/>
      <c r="BG23" s="62"/>
      <c r="BH23" s="61"/>
      <c r="BI23" s="65"/>
      <c r="BJ23" s="66"/>
      <c r="BK23" s="67"/>
      <c r="BL23" s="68"/>
      <c r="BM23" s="68"/>
      <c r="BN23" s="68"/>
      <c r="BO23" s="63"/>
      <c r="BP23" s="64"/>
      <c r="BQ23" s="61"/>
      <c r="BR23" s="65"/>
      <c r="BS23" s="66"/>
      <c r="BT23" s="67"/>
      <c r="BU23" s="68"/>
      <c r="BV23" s="68"/>
      <c r="BW23" s="68"/>
      <c r="BX23" s="63"/>
      <c r="BY23" s="64"/>
      <c r="BZ23" s="61"/>
      <c r="CA23" s="65"/>
      <c r="CB23" s="66"/>
      <c r="CC23" s="67"/>
      <c r="CD23" s="68"/>
      <c r="CE23" s="68"/>
      <c r="CF23" s="68"/>
      <c r="CG23" s="63"/>
      <c r="CH23" s="64"/>
      <c r="CI23" s="61"/>
      <c r="CJ23" s="65"/>
      <c r="CK23" s="66"/>
      <c r="CL23" s="67"/>
      <c r="CM23" s="68"/>
      <c r="CN23" s="68"/>
      <c r="CO23" s="68"/>
      <c r="CP23" s="69"/>
      <c r="CQ23" s="66"/>
      <c r="CR23" s="66"/>
      <c r="CS23" s="66"/>
      <c r="CT23" s="70"/>
    </row>
    <row r="24" spans="1:99">
      <c r="A24" s="19">
        <f>AC24</f>
        <v>2.7088235294118</v>
      </c>
      <c r="B24" s="39"/>
      <c r="C24" s="39"/>
      <c r="D24" s="39"/>
      <c r="E24" s="39"/>
      <c r="F24" s="39"/>
      <c r="G24" s="39"/>
      <c r="H24" s="40" t="s">
        <v>86</v>
      </c>
      <c r="I24" s="40"/>
      <c r="J24" s="40"/>
      <c r="K24" s="182">
        <f>SUM(K6:K23)</f>
        <v>340000</v>
      </c>
      <c r="L24" s="41">
        <f>SUM(L6:L23)</f>
        <v>621</v>
      </c>
      <c r="M24" s="41">
        <f>SUM(M6:M23)</f>
        <v>162</v>
      </c>
      <c r="N24" s="41">
        <f>SUM(N6:N23)</f>
        <v>495</v>
      </c>
      <c r="O24" s="41">
        <f>SUM(O6:O23)</f>
        <v>59</v>
      </c>
      <c r="P24" s="41">
        <f>SUM(P6:P23)</f>
        <v>0</v>
      </c>
      <c r="Q24" s="41">
        <f>SUM(Q6:Q23)</f>
        <v>59</v>
      </c>
      <c r="R24" s="42">
        <f>IFERROR(Q24/N24,"-")</f>
        <v>0.11919191919192</v>
      </c>
      <c r="S24" s="76">
        <f>SUM(S6:S23)</f>
        <v>29</v>
      </c>
      <c r="T24" s="76">
        <f>SUM(T6:T23)</f>
        <v>15</v>
      </c>
      <c r="U24" s="42">
        <f>IFERROR(S24/Q24,"-")</f>
        <v>0.49152542372881</v>
      </c>
      <c r="V24" s="43">
        <f>IFERROR(K24/Q24,"-")</f>
        <v>5762.7118644068</v>
      </c>
      <c r="W24" s="44">
        <f>SUM(W6:W23)</f>
        <v>17</v>
      </c>
      <c r="X24" s="42">
        <f>IFERROR(W24/Q24,"-")</f>
        <v>0.28813559322034</v>
      </c>
      <c r="Y24" s="182">
        <f>SUM(Y6:Y23)</f>
        <v>921000</v>
      </c>
      <c r="Z24" s="182">
        <f>IFERROR(Y24/Q24,"-")</f>
        <v>15610.169491525</v>
      </c>
      <c r="AA24" s="182">
        <f>IFERROR(Y24/W24,"-")</f>
        <v>54176.470588235</v>
      </c>
      <c r="AB24" s="182">
        <f>Y24-K24</f>
        <v>581000</v>
      </c>
      <c r="AC24" s="45">
        <f>Y24/K24</f>
        <v>2.7088235294118</v>
      </c>
      <c r="AD24" s="58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/>
      <c r="B6" s="84"/>
      <c r="C6" s="84"/>
      <c r="D6" s="85"/>
      <c r="E6" s="85"/>
      <c r="F6" s="85"/>
      <c r="G6" s="86"/>
      <c r="H6" s="90"/>
      <c r="I6" s="90"/>
      <c r="J6" s="90"/>
      <c r="K6" s="179"/>
      <c r="L6" s="79"/>
      <c r="M6" s="79"/>
      <c r="N6" s="79"/>
      <c r="O6" s="91"/>
      <c r="P6" s="92"/>
      <c r="Q6" s="93"/>
      <c r="R6" s="80"/>
      <c r="S6" s="79"/>
      <c r="T6" s="79"/>
      <c r="U6" s="80"/>
      <c r="V6" s="81"/>
      <c r="W6" s="82"/>
      <c r="X6" s="80"/>
      <c r="Y6" s="184"/>
      <c r="Z6" s="185"/>
      <c r="AA6" s="185"/>
      <c r="AB6" s="179"/>
      <c r="AC6" s="83"/>
      <c r="AD6" s="77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8"/>
      <c r="B7" s="84"/>
      <c r="C7" s="84"/>
      <c r="D7" s="85"/>
      <c r="E7" s="85"/>
      <c r="F7" s="85"/>
      <c r="G7" s="86"/>
      <c r="H7" s="90"/>
      <c r="I7" s="90"/>
      <c r="J7" s="90"/>
      <c r="K7" s="179"/>
      <c r="L7" s="79"/>
      <c r="M7" s="79"/>
      <c r="N7" s="79"/>
      <c r="O7" s="91"/>
      <c r="P7" s="92"/>
      <c r="Q7" s="93"/>
      <c r="R7" s="80"/>
      <c r="S7" s="79"/>
      <c r="T7" s="79"/>
      <c r="U7" s="80"/>
      <c r="V7" s="81"/>
      <c r="W7" s="82"/>
      <c r="X7" s="80"/>
      <c r="Y7" s="184"/>
      <c r="Z7" s="185"/>
      <c r="AA7" s="185"/>
      <c r="AB7" s="179"/>
      <c r="AC7" s="83"/>
      <c r="AD7" s="77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8"/>
      <c r="B8" s="84"/>
      <c r="C8" s="84"/>
      <c r="D8" s="85"/>
      <c r="E8" s="85"/>
      <c r="F8" s="85"/>
      <c r="G8" s="86"/>
      <c r="H8" s="90"/>
      <c r="I8" s="90"/>
      <c r="J8" s="90"/>
      <c r="K8" s="179"/>
      <c r="L8" s="79"/>
      <c r="M8" s="79"/>
      <c r="N8" s="79"/>
      <c r="O8" s="91"/>
      <c r="P8" s="92"/>
      <c r="Q8" s="93"/>
      <c r="R8" s="80"/>
      <c r="S8" s="79"/>
      <c r="T8" s="79"/>
      <c r="U8" s="80"/>
      <c r="V8" s="81"/>
      <c r="W8" s="82"/>
      <c r="X8" s="80"/>
      <c r="Y8" s="184"/>
      <c r="Z8" s="185"/>
      <c r="AA8" s="185"/>
      <c r="AB8" s="179"/>
      <c r="AC8" s="83"/>
      <c r="AD8" s="77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8"/>
      <c r="B9" s="84"/>
      <c r="C9" s="84"/>
      <c r="D9" s="85"/>
      <c r="E9" s="85"/>
      <c r="F9" s="85"/>
      <c r="G9" s="86"/>
      <c r="H9" s="90"/>
      <c r="I9" s="90"/>
      <c r="J9" s="90"/>
      <c r="K9" s="179"/>
      <c r="L9" s="79"/>
      <c r="M9" s="79"/>
      <c r="N9" s="79"/>
      <c r="O9" s="91"/>
      <c r="P9" s="92"/>
      <c r="Q9" s="93"/>
      <c r="R9" s="80"/>
      <c r="S9" s="79"/>
      <c r="T9" s="79"/>
      <c r="U9" s="80"/>
      <c r="V9" s="81"/>
      <c r="W9" s="82"/>
      <c r="X9" s="80"/>
      <c r="Y9" s="184"/>
      <c r="Z9" s="185"/>
      <c r="AA9" s="185"/>
      <c r="AB9" s="179"/>
      <c r="AC9" s="83"/>
      <c r="AD9" s="77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78">
        <f>AC10</f>
        <v>4.6633333333333</v>
      </c>
      <c r="B10" s="187" t="s">
        <v>88</v>
      </c>
      <c r="C10" s="187"/>
      <c r="D10" s="187"/>
      <c r="E10" s="187"/>
      <c r="F10" s="187"/>
      <c r="G10" s="187" t="s">
        <v>61</v>
      </c>
      <c r="H10" s="90" t="s">
        <v>89</v>
      </c>
      <c r="I10" s="90"/>
      <c r="J10" s="90" t="s">
        <v>90</v>
      </c>
      <c r="K10" s="179">
        <v>450000</v>
      </c>
      <c r="L10" s="79">
        <v>64</v>
      </c>
      <c r="M10" s="79">
        <v>0</v>
      </c>
      <c r="N10" s="79">
        <v>258</v>
      </c>
      <c r="O10" s="91">
        <v>27</v>
      </c>
      <c r="P10" s="92">
        <v>0</v>
      </c>
      <c r="Q10" s="93">
        <f>O10+P10</f>
        <v>27</v>
      </c>
      <c r="R10" s="80">
        <f>IFERROR(Q10/N10,"-")</f>
        <v>0.1046511627907</v>
      </c>
      <c r="S10" s="79">
        <v>5</v>
      </c>
      <c r="T10" s="79">
        <v>9</v>
      </c>
      <c r="U10" s="80">
        <f>IFERROR(T10/(Q10),"-")</f>
        <v>0.33333333333333</v>
      </c>
      <c r="V10" s="81">
        <f>IFERROR(K10/SUM(Q10:Q15),"-")</f>
        <v>6250</v>
      </c>
      <c r="W10" s="82">
        <v>4</v>
      </c>
      <c r="X10" s="80">
        <f>IF(Q10=0,"-",W10/Q10)</f>
        <v>0.14814814814815</v>
      </c>
      <c r="Y10" s="184">
        <v>56000</v>
      </c>
      <c r="Z10" s="185">
        <f>IFERROR(Y10/Q10,"-")</f>
        <v>2074.0740740741</v>
      </c>
      <c r="AA10" s="185">
        <f>IFERROR(Y10/W10,"-")</f>
        <v>14000</v>
      </c>
      <c r="AB10" s="179">
        <f>SUM(Y10:Y15)-SUM(K10:K15)</f>
        <v>1648500</v>
      </c>
      <c r="AC10" s="83">
        <f>SUM(Y10:Y15)/SUM(K10:K15)</f>
        <v>4.6633333333333</v>
      </c>
      <c r="AD10" s="77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8</v>
      </c>
      <c r="AO10" s="101">
        <f>IF(Q10=0,"",IF(AN10=0,"",(AN10/Q10)))</f>
        <v>0.2962962962963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4</v>
      </c>
      <c r="AX10" s="107">
        <f>IF(Q10=0,"",IF(AW10=0,"",(AW10/Q10)))</f>
        <v>0.14814814814815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6</v>
      </c>
      <c r="BG10" s="113">
        <f>IF(Q10=0,"",IF(BF10=0,"",(BF10/Q10)))</f>
        <v>0.22222222222222</v>
      </c>
      <c r="BH10" s="112">
        <v>1</v>
      </c>
      <c r="BI10" s="114">
        <f>IFERROR(BH10/BF10,"-")</f>
        <v>0.16666666666667</v>
      </c>
      <c r="BJ10" s="115">
        <v>3000</v>
      </c>
      <c r="BK10" s="116">
        <f>IFERROR(BJ10/BF10,"-")</f>
        <v>500</v>
      </c>
      <c r="BL10" s="117">
        <v>1</v>
      </c>
      <c r="BM10" s="117"/>
      <c r="BN10" s="117"/>
      <c r="BO10" s="119">
        <v>7</v>
      </c>
      <c r="BP10" s="120">
        <f>IF(Q10=0,"",IF(BO10=0,"",(BO10/Q10)))</f>
        <v>0.25925925925926</v>
      </c>
      <c r="BQ10" s="121">
        <v>2</v>
      </c>
      <c r="BR10" s="122">
        <f>IFERROR(BQ10/BO10,"-")</f>
        <v>0.28571428571429</v>
      </c>
      <c r="BS10" s="123">
        <v>28000</v>
      </c>
      <c r="BT10" s="124">
        <f>IFERROR(BS10/BO10,"-")</f>
        <v>4000</v>
      </c>
      <c r="BU10" s="125">
        <v>1</v>
      </c>
      <c r="BV10" s="125"/>
      <c r="BW10" s="125">
        <v>1</v>
      </c>
      <c r="BX10" s="126">
        <v>1</v>
      </c>
      <c r="BY10" s="127">
        <f>IF(Q10=0,"",IF(BX10=0,"",(BX10/Q10)))</f>
        <v>0.037037037037037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1</v>
      </c>
      <c r="CH10" s="134">
        <f>IF(Q10=0,"",IF(CG10=0,"",(CG10/Q10)))</f>
        <v>0.037037037037037</v>
      </c>
      <c r="CI10" s="135">
        <v>1</v>
      </c>
      <c r="CJ10" s="136">
        <f>IFERROR(CI10/CG10,"-")</f>
        <v>1</v>
      </c>
      <c r="CK10" s="137">
        <v>25000</v>
      </c>
      <c r="CL10" s="138">
        <f>IFERROR(CK10/CG10,"-")</f>
        <v>25000</v>
      </c>
      <c r="CM10" s="139"/>
      <c r="CN10" s="139"/>
      <c r="CO10" s="139">
        <v>1</v>
      </c>
      <c r="CP10" s="140">
        <v>4</v>
      </c>
      <c r="CQ10" s="141">
        <v>56000</v>
      </c>
      <c r="CR10" s="141">
        <v>25000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8"/>
      <c r="B11" s="187" t="s">
        <v>91</v>
      </c>
      <c r="C11" s="187"/>
      <c r="D11" s="187"/>
      <c r="E11" s="187"/>
      <c r="F11" s="187"/>
      <c r="G11" s="187" t="s">
        <v>61</v>
      </c>
      <c r="H11" s="90"/>
      <c r="I11" s="90"/>
      <c r="J11" s="90"/>
      <c r="K11" s="179"/>
      <c r="L11" s="79">
        <v>0</v>
      </c>
      <c r="M11" s="79">
        <v>0</v>
      </c>
      <c r="N11" s="79">
        <v>0</v>
      </c>
      <c r="O11" s="91">
        <v>0</v>
      </c>
      <c r="P11" s="92">
        <v>0</v>
      </c>
      <c r="Q11" s="93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4">
        <v>0</v>
      </c>
      <c r="Z11" s="185" t="str">
        <f>IFERROR(Y11/Q11,"-")</f>
        <v>-</v>
      </c>
      <c r="AA11" s="185" t="str">
        <f>IFERROR(Y11/W11,"-")</f>
        <v>-</v>
      </c>
      <c r="AB11" s="179"/>
      <c r="AC11" s="83"/>
      <c r="AD11" s="77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187" t="s">
        <v>92</v>
      </c>
      <c r="C12" s="187"/>
      <c r="D12" s="187"/>
      <c r="E12" s="187"/>
      <c r="F12" s="187"/>
      <c r="G12" s="187" t="s">
        <v>61</v>
      </c>
      <c r="H12" s="90"/>
      <c r="I12" s="90"/>
      <c r="J12" s="90"/>
      <c r="K12" s="180"/>
      <c r="L12" s="34">
        <v>0</v>
      </c>
      <c r="M12" s="34">
        <v>0</v>
      </c>
      <c r="N12" s="31">
        <v>0</v>
      </c>
      <c r="O12" s="23">
        <v>0</v>
      </c>
      <c r="P12" s="23">
        <v>0</v>
      </c>
      <c r="Q12" s="23">
        <f>O12+P12</f>
        <v>0</v>
      </c>
      <c r="R12" s="32" t="str">
        <f>IFERROR(Q12/N12,"-")</f>
        <v>-</v>
      </c>
      <c r="S12" s="32">
        <v>0</v>
      </c>
      <c r="T12" s="23">
        <v>0</v>
      </c>
      <c r="U12" s="32" t="str">
        <f>IFERROR(T12/(Q12),"-")</f>
        <v>-</v>
      </c>
      <c r="V12" s="25"/>
      <c r="W12" s="25">
        <v>0</v>
      </c>
      <c r="X12" s="25" t="str">
        <f>IF(Q12=0,"-",W12/Q12)</f>
        <v>-</v>
      </c>
      <c r="Y12" s="186">
        <v>0</v>
      </c>
      <c r="Z12" s="186" t="str">
        <f>IFERROR(Y12/Q12,"-")</f>
        <v>-</v>
      </c>
      <c r="AA12" s="186" t="str">
        <f>IFERROR(Y12/W12,"-")</f>
        <v>-</v>
      </c>
      <c r="AB12" s="186"/>
      <c r="AC12" s="33"/>
      <c r="AD12" s="57"/>
      <c r="AE12" s="61"/>
      <c r="AF12" s="62" t="str">
        <f>IF(Q12=0,"",IF(AE12=0,"",(AE12/Q12)))</f>
        <v/>
      </c>
      <c r="AG12" s="61"/>
      <c r="AH12" s="65" t="str">
        <f>IFERROR(AG12/AE12,"-")</f>
        <v>-</v>
      </c>
      <c r="AI12" s="66"/>
      <c r="AJ12" s="67" t="str">
        <f>IFERROR(AI12/AE12,"-")</f>
        <v>-</v>
      </c>
      <c r="AK12" s="68"/>
      <c r="AL12" s="68"/>
      <c r="AM12" s="68"/>
      <c r="AN12" s="61"/>
      <c r="AO12" s="62" t="str">
        <f>IF(Q12=0,"",IF(AN12=0,"",(AN12/Q12)))</f>
        <v/>
      </c>
      <c r="AP12" s="61"/>
      <c r="AQ12" s="65" t="str">
        <f>IFERROR(AP12/AN12,"-")</f>
        <v>-</v>
      </c>
      <c r="AR12" s="66"/>
      <c r="AS12" s="67" t="str">
        <f>IFERROR(AR12/AN12,"-")</f>
        <v>-</v>
      </c>
      <c r="AT12" s="68"/>
      <c r="AU12" s="68"/>
      <c r="AV12" s="68"/>
      <c r="AW12" s="61"/>
      <c r="AX12" s="62" t="str">
        <f>IF(Q12=0,"",IF(AW12=0,"",(AW12/Q12)))</f>
        <v/>
      </c>
      <c r="AY12" s="61"/>
      <c r="AZ12" s="65" t="str">
        <f>IFERROR(AY12/AW12,"-")</f>
        <v>-</v>
      </c>
      <c r="BA12" s="66"/>
      <c r="BB12" s="67" t="str">
        <f>IFERROR(BA12/AW12,"-")</f>
        <v>-</v>
      </c>
      <c r="BC12" s="68"/>
      <c r="BD12" s="68"/>
      <c r="BE12" s="68"/>
      <c r="BF12" s="61"/>
      <c r="BG12" s="62" t="str">
        <f>IF(Q12=0,"",IF(BF12=0,"",(BF12/Q12)))</f>
        <v/>
      </c>
      <c r="BH12" s="61"/>
      <c r="BI12" s="65" t="str">
        <f>IFERROR(BH12/BF12,"-")</f>
        <v>-</v>
      </c>
      <c r="BJ12" s="66"/>
      <c r="BK12" s="67" t="str">
        <f>IFERROR(BJ12/BF12,"-")</f>
        <v>-</v>
      </c>
      <c r="BL12" s="68"/>
      <c r="BM12" s="68"/>
      <c r="BN12" s="68"/>
      <c r="BO12" s="63"/>
      <c r="BP12" s="64" t="str">
        <f>IF(Q12=0,"",IF(BO12=0,"",(BO12/Q12)))</f>
        <v/>
      </c>
      <c r="BQ12" s="61"/>
      <c r="BR12" s="65" t="str">
        <f>IFERROR(BQ12/BO12,"-")</f>
        <v>-</v>
      </c>
      <c r="BS12" s="66"/>
      <c r="BT12" s="67" t="str">
        <f>IFERROR(BS12/BO12,"-")</f>
        <v>-</v>
      </c>
      <c r="BU12" s="68"/>
      <c r="BV12" s="68"/>
      <c r="BW12" s="68"/>
      <c r="BX12" s="63"/>
      <c r="BY12" s="64" t="str">
        <f>IF(Q12=0,"",IF(BX12=0,"",(BX12/Q12)))</f>
        <v/>
      </c>
      <c r="BZ12" s="61"/>
      <c r="CA12" s="65" t="str">
        <f>IFERROR(BZ12/BX12,"-")</f>
        <v>-</v>
      </c>
      <c r="CB12" s="66"/>
      <c r="CC12" s="67" t="str">
        <f>IFERROR(CB12/BX12,"-")</f>
        <v>-</v>
      </c>
      <c r="CD12" s="68"/>
      <c r="CE12" s="68"/>
      <c r="CF12" s="68"/>
      <c r="CG12" s="63"/>
      <c r="CH12" s="64" t="str">
        <f>IF(Q12=0,"",IF(CG12=0,"",(CG12/Q12)))</f>
        <v/>
      </c>
      <c r="CI12" s="61"/>
      <c r="CJ12" s="65" t="str">
        <f>IFERROR(CI12/CG12,"-")</f>
        <v>-</v>
      </c>
      <c r="CK12" s="66"/>
      <c r="CL12" s="67" t="str">
        <f>IFERROR(CK12/CG12,"-")</f>
        <v>-</v>
      </c>
      <c r="CM12" s="68"/>
      <c r="CN12" s="68"/>
      <c r="CO12" s="68"/>
      <c r="CP12" s="69">
        <v>0</v>
      </c>
      <c r="CQ12" s="66">
        <v>0</v>
      </c>
      <c r="CR12" s="66"/>
      <c r="CS12" s="66"/>
      <c r="CT12" s="70" t="str">
        <f>IF(AND(CR12=0,CS12=0),"",IF(AND(CR12&lt;=100000,CS12&lt;=100000),"",IF(CR12/CQ12&gt;0.7,"男高",IF(CS12/CQ12&gt;0.7,"女高",""))))</f>
        <v/>
      </c>
    </row>
    <row r="13" spans="1:99">
      <c r="A13" s="30"/>
      <c r="B13" s="187" t="s">
        <v>93</v>
      </c>
      <c r="C13" s="187"/>
      <c r="D13" s="187"/>
      <c r="E13" s="187"/>
      <c r="F13" s="187"/>
      <c r="G13" s="187" t="s">
        <v>66</v>
      </c>
      <c r="H13" s="36"/>
      <c r="I13" s="36"/>
      <c r="J13" s="73"/>
      <c r="K13" s="181"/>
      <c r="L13" s="34">
        <v>438</v>
      </c>
      <c r="M13" s="34">
        <v>220</v>
      </c>
      <c r="N13" s="31">
        <v>275</v>
      </c>
      <c r="O13" s="23">
        <v>45</v>
      </c>
      <c r="P13" s="23">
        <v>0</v>
      </c>
      <c r="Q13" s="23">
        <f>O13+P13</f>
        <v>45</v>
      </c>
      <c r="R13" s="32">
        <f>IFERROR(Q13/N13,"-")</f>
        <v>0.16363636363636</v>
      </c>
      <c r="S13" s="32">
        <v>14</v>
      </c>
      <c r="T13" s="23">
        <v>10</v>
      </c>
      <c r="U13" s="32">
        <f>IFERROR(T13/(Q13),"-")</f>
        <v>0.22222222222222</v>
      </c>
      <c r="V13" s="25"/>
      <c r="W13" s="25">
        <v>10</v>
      </c>
      <c r="X13" s="25">
        <f>IF(Q13=0,"-",W13/Q13)</f>
        <v>0.22222222222222</v>
      </c>
      <c r="Y13" s="186">
        <v>2042500</v>
      </c>
      <c r="Z13" s="186">
        <f>IFERROR(Y13/Q13,"-")</f>
        <v>45388.888888889</v>
      </c>
      <c r="AA13" s="186">
        <f>IFERROR(Y13/W13,"-")</f>
        <v>204250</v>
      </c>
      <c r="AB13" s="186"/>
      <c r="AC13" s="33"/>
      <c r="AD13" s="59"/>
      <c r="AE13" s="61"/>
      <c r="AF13" s="62">
        <f>IF(Q13=0,"",IF(AE13=0,"",(AE13/Q13)))</f>
        <v>0</v>
      </c>
      <c r="AG13" s="61"/>
      <c r="AH13" s="65" t="str">
        <f>IFERROR(AG13/AE13,"-")</f>
        <v>-</v>
      </c>
      <c r="AI13" s="66"/>
      <c r="AJ13" s="67" t="str">
        <f>IFERROR(AI13/AE13,"-")</f>
        <v>-</v>
      </c>
      <c r="AK13" s="68"/>
      <c r="AL13" s="68"/>
      <c r="AM13" s="68"/>
      <c r="AN13" s="61">
        <v>2</v>
      </c>
      <c r="AO13" s="62">
        <f>IF(Q13=0,"",IF(AN13=0,"",(AN13/Q13)))</f>
        <v>0.044444444444444</v>
      </c>
      <c r="AP13" s="61"/>
      <c r="AQ13" s="65">
        <f>IFERROR(AP13/AN13,"-")</f>
        <v>0</v>
      </c>
      <c r="AR13" s="66"/>
      <c r="AS13" s="67">
        <f>IFERROR(AR13/AN13,"-")</f>
        <v>0</v>
      </c>
      <c r="AT13" s="68"/>
      <c r="AU13" s="68"/>
      <c r="AV13" s="68"/>
      <c r="AW13" s="61">
        <v>3</v>
      </c>
      <c r="AX13" s="62">
        <f>IF(Q13=0,"",IF(AW13=0,"",(AW13/Q13)))</f>
        <v>0.066666666666667</v>
      </c>
      <c r="AY13" s="61"/>
      <c r="AZ13" s="65">
        <f>IFERROR(AY13/AW13,"-")</f>
        <v>0</v>
      </c>
      <c r="BA13" s="66"/>
      <c r="BB13" s="67">
        <f>IFERROR(BA13/AW13,"-")</f>
        <v>0</v>
      </c>
      <c r="BC13" s="68"/>
      <c r="BD13" s="68"/>
      <c r="BE13" s="68"/>
      <c r="BF13" s="61">
        <v>10</v>
      </c>
      <c r="BG13" s="62">
        <f>IF(Q13=0,"",IF(BF13=0,"",(BF13/Q13)))</f>
        <v>0.22222222222222</v>
      </c>
      <c r="BH13" s="61">
        <v>2</v>
      </c>
      <c r="BI13" s="65">
        <f>IFERROR(BH13/BF13,"-")</f>
        <v>0.2</v>
      </c>
      <c r="BJ13" s="66">
        <v>62500</v>
      </c>
      <c r="BK13" s="67">
        <f>IFERROR(BJ13/BF13,"-")</f>
        <v>6250</v>
      </c>
      <c r="BL13" s="68">
        <v>1</v>
      </c>
      <c r="BM13" s="68"/>
      <c r="BN13" s="68">
        <v>1</v>
      </c>
      <c r="BO13" s="63">
        <v>20</v>
      </c>
      <c r="BP13" s="64">
        <f>IF(Q13=0,"",IF(BO13=0,"",(BO13/Q13)))</f>
        <v>0.44444444444444</v>
      </c>
      <c r="BQ13" s="61">
        <v>4</v>
      </c>
      <c r="BR13" s="65">
        <f>IFERROR(BQ13/BO13,"-")</f>
        <v>0.2</v>
      </c>
      <c r="BS13" s="66">
        <v>1709000</v>
      </c>
      <c r="BT13" s="67">
        <f>IFERROR(BS13/BO13,"-")</f>
        <v>85450</v>
      </c>
      <c r="BU13" s="68">
        <v>1</v>
      </c>
      <c r="BV13" s="68"/>
      <c r="BW13" s="68">
        <v>3</v>
      </c>
      <c r="BX13" s="63">
        <v>8</v>
      </c>
      <c r="BY13" s="64">
        <f>IF(Q13=0,"",IF(BX13=0,"",(BX13/Q13)))</f>
        <v>0.17777777777778</v>
      </c>
      <c r="BZ13" s="61">
        <v>2</v>
      </c>
      <c r="CA13" s="65">
        <f>IFERROR(BZ13/BX13,"-")</f>
        <v>0.25</v>
      </c>
      <c r="CB13" s="66">
        <v>63000</v>
      </c>
      <c r="CC13" s="67">
        <f>IFERROR(CB13/BX13,"-")</f>
        <v>7875</v>
      </c>
      <c r="CD13" s="68"/>
      <c r="CE13" s="68"/>
      <c r="CF13" s="68">
        <v>2</v>
      </c>
      <c r="CG13" s="63">
        <v>2</v>
      </c>
      <c r="CH13" s="64">
        <f>IF(Q13=0,"",IF(CG13=0,"",(CG13/Q13)))</f>
        <v>0.044444444444444</v>
      </c>
      <c r="CI13" s="61">
        <v>2</v>
      </c>
      <c r="CJ13" s="65">
        <f>IFERROR(CI13/CG13,"-")</f>
        <v>1</v>
      </c>
      <c r="CK13" s="66">
        <v>208000</v>
      </c>
      <c r="CL13" s="67">
        <f>IFERROR(CK13/CG13,"-")</f>
        <v>104000</v>
      </c>
      <c r="CM13" s="68">
        <v>1</v>
      </c>
      <c r="CN13" s="68"/>
      <c r="CO13" s="68">
        <v>1</v>
      </c>
      <c r="CP13" s="69">
        <v>10</v>
      </c>
      <c r="CQ13" s="66">
        <v>2042500</v>
      </c>
      <c r="CR13" s="66">
        <v>1168000</v>
      </c>
      <c r="CS13" s="66"/>
      <c r="CT13" s="70" t="str">
        <f>IF(AND(CR13=0,CS13=0),"",IF(AND(CR13&lt;=100000,CS13&lt;=100000),"",IF(CR13/CQ13&gt;0.7,"男高",IF(CS13/CQ13&gt;0.7,"女高",""))))</f>
        <v/>
      </c>
    </row>
    <row r="14" spans="1:99">
      <c r="A14" s="19"/>
      <c r="B14" s="187" t="s">
        <v>94</v>
      </c>
      <c r="C14" s="187"/>
      <c r="D14" s="187"/>
      <c r="E14" s="187"/>
      <c r="F14" s="187"/>
      <c r="G14" s="187" t="s">
        <v>66</v>
      </c>
      <c r="H14" s="40"/>
      <c r="I14" s="40"/>
      <c r="J14" s="40"/>
      <c r="K14" s="182"/>
      <c r="L14" s="41">
        <v>22</v>
      </c>
      <c r="M14" s="41">
        <v>11</v>
      </c>
      <c r="N14" s="41">
        <v>13</v>
      </c>
      <c r="O14" s="41">
        <v>0</v>
      </c>
      <c r="P14" s="41">
        <v>0</v>
      </c>
      <c r="Q14" s="41">
        <f>O14+P14</f>
        <v>0</v>
      </c>
      <c r="R14" s="42">
        <f>IFERROR(Q14/N14,"-")</f>
        <v>0</v>
      </c>
      <c r="S14" s="76">
        <v>0</v>
      </c>
      <c r="T14" s="76">
        <v>0</v>
      </c>
      <c r="U14" s="42" t="str">
        <f>IFERROR(T14/(Q14),"-")</f>
        <v>-</v>
      </c>
      <c r="V14" s="43"/>
      <c r="W14" s="44">
        <v>0</v>
      </c>
      <c r="X14" s="42" t="str">
        <f>IF(Q14=0,"-",W14/Q14)</f>
        <v>-</v>
      </c>
      <c r="Y14" s="182">
        <v>0</v>
      </c>
      <c r="Z14" s="182" t="str">
        <f>IFERROR(Y14/Q14,"-")</f>
        <v>-</v>
      </c>
      <c r="AA14" s="182" t="str">
        <f>IFERROR(Y14/W14,"-")</f>
        <v>-</v>
      </c>
      <c r="AB14" s="182"/>
      <c r="AC14" s="45"/>
      <c r="AD14" s="58"/>
      <c r="AE14" s="60"/>
      <c r="AF14" s="60" t="str">
        <f>IF(Q14=0,"",IF(AE14=0,"",(AE14/Q14)))</f>
        <v/>
      </c>
      <c r="AG14" s="60"/>
      <c r="AH14" s="60" t="str">
        <f>IFERROR(AG14/AE14,"-")</f>
        <v>-</v>
      </c>
      <c r="AI14" s="60"/>
      <c r="AJ14" s="60" t="str">
        <f>IFERROR(AI14/AE14,"-")</f>
        <v>-</v>
      </c>
      <c r="AK14" s="60"/>
      <c r="AL14" s="60"/>
      <c r="AM14" s="60"/>
      <c r="AN14" s="60"/>
      <c r="AO14" s="60" t="str">
        <f>IF(Q14=0,"",IF(AN14=0,"",(AN14/Q14)))</f>
        <v/>
      </c>
      <c r="AP14" s="60"/>
      <c r="AQ14" s="60" t="str">
        <f>IFERROR(AP14/AN14,"-")</f>
        <v>-</v>
      </c>
      <c r="AR14" s="60"/>
      <c r="AS14" s="60" t="str">
        <f>IFERROR(AR14/AN14,"-")</f>
        <v>-</v>
      </c>
      <c r="AT14" s="60"/>
      <c r="AU14" s="60"/>
      <c r="AV14" s="60"/>
      <c r="AW14" s="60"/>
      <c r="AX14" s="60" t="str">
        <f>IF(Q14=0,"",IF(AW14=0,"",(AW14/Q14)))</f>
        <v/>
      </c>
      <c r="AY14" s="60"/>
      <c r="AZ14" s="60" t="str">
        <f>IFERROR(AY14/AW14,"-")</f>
        <v>-</v>
      </c>
      <c r="BA14" s="60"/>
      <c r="BB14" s="60" t="str">
        <f>IFERROR(BA14/AW14,"-")</f>
        <v>-</v>
      </c>
      <c r="BC14" s="60"/>
      <c r="BD14" s="60"/>
      <c r="BE14" s="60"/>
      <c r="BF14" s="60"/>
      <c r="BG14" s="60" t="str">
        <f>IF(Q14=0,"",IF(BF14=0,"",(BF14/Q14)))</f>
        <v/>
      </c>
      <c r="BH14" s="60"/>
      <c r="BI14" s="60" t="str">
        <f>IFERROR(BH14/BF14,"-")</f>
        <v>-</v>
      </c>
      <c r="BJ14" s="60"/>
      <c r="BK14" s="60" t="str">
        <f>IFERROR(BJ14/BF14,"-")</f>
        <v>-</v>
      </c>
      <c r="BL14" s="60"/>
      <c r="BM14" s="60"/>
      <c r="BN14" s="60"/>
      <c r="BO14" s="60"/>
      <c r="BP14" s="60" t="str">
        <f>IF(Q14=0,"",IF(BO14=0,"",(BO14/Q14)))</f>
        <v/>
      </c>
      <c r="BQ14" s="60"/>
      <c r="BR14" s="60" t="str">
        <f>IFERROR(BQ14/BO14,"-")</f>
        <v>-</v>
      </c>
      <c r="BS14" s="60"/>
      <c r="BT14" s="60" t="str">
        <f>IFERROR(BS14/BO14,"-")</f>
        <v>-</v>
      </c>
      <c r="BU14" s="60"/>
      <c r="BV14" s="60"/>
      <c r="BW14" s="60"/>
      <c r="BX14" s="60"/>
      <c r="BY14" s="60" t="str">
        <f>IF(Q14=0,"",IF(BX14=0,"",(BX14/Q14)))</f>
        <v/>
      </c>
      <c r="BZ14" s="60"/>
      <c r="CA14" s="60" t="str">
        <f>IFERROR(BZ14/BX14,"-")</f>
        <v>-</v>
      </c>
      <c r="CB14" s="60"/>
      <c r="CC14" s="60" t="str">
        <f>IFERROR(CB14/BX14,"-")</f>
        <v>-</v>
      </c>
      <c r="CD14" s="60"/>
      <c r="CE14" s="60"/>
      <c r="CF14" s="60"/>
      <c r="CG14" s="60"/>
      <c r="CH14" s="60" t="str">
        <f>IF(Q14=0,"",IF(CG14=0,"",(CG14/Q14)))</f>
        <v/>
      </c>
      <c r="CI14" s="60"/>
      <c r="CJ14" s="60" t="str">
        <f>IFERROR(CI14/CG14,"-")</f>
        <v>-</v>
      </c>
      <c r="CK14" s="60"/>
      <c r="CL14" s="60" t="str">
        <f>IFERROR(CK14/CG14,"-")</f>
        <v>-</v>
      </c>
      <c r="CM14" s="60"/>
      <c r="CN14" s="60"/>
      <c r="CO14" s="60"/>
      <c r="CP14" s="60">
        <v>0</v>
      </c>
      <c r="CQ14" s="60">
        <v>0</v>
      </c>
      <c r="CR14" s="60"/>
      <c r="CS14" s="60"/>
      <c r="CT14" s="60" t="str">
        <f>IF(AND(CR14=0,CS14=0),"",IF(AND(CR14&lt;=100000,CS14&lt;=100000),"",IF(CR14/CQ14&gt;0.7,"男高",IF(CS14/CQ14&gt;0.7,"女高",""))))</f>
        <v/>
      </c>
    </row>
    <row r="15" spans="1:99">
      <c r="B15" s="187" t="s">
        <v>95</v>
      </c>
      <c r="C15" s="187"/>
      <c r="D15" s="187"/>
      <c r="E15" s="187"/>
      <c r="F15" s="187"/>
      <c r="G15" s="187" t="s">
        <v>66</v>
      </c>
      <c r="H15" s="72"/>
      <c r="I15" s="72"/>
      <c r="J15" s="72"/>
      <c r="L15" s="72">
        <v>3</v>
      </c>
      <c r="M15" s="72">
        <v>3</v>
      </c>
      <c r="N15" s="72">
        <v>2</v>
      </c>
      <c r="O15" s="72">
        <v>0</v>
      </c>
      <c r="P15" s="72">
        <v>0</v>
      </c>
      <c r="Q15" s="72">
        <f>O15+P15</f>
        <v>0</v>
      </c>
      <c r="R15" s="72">
        <f>IFERROR(Q15/N15,"-")</f>
        <v>0</v>
      </c>
      <c r="S15" s="72">
        <v>0</v>
      </c>
      <c r="T15" s="72">
        <v>0</v>
      </c>
      <c r="U15" s="72" t="str">
        <f>IFERROR(T15/(Q15),"-")</f>
        <v>-</v>
      </c>
      <c r="W15" s="72">
        <v>0</v>
      </c>
      <c r="X15" s="72" t="str">
        <f>IF(Q15=0,"-",W15/Q15)</f>
        <v>-</v>
      </c>
      <c r="Y15" s="72">
        <v>0</v>
      </c>
      <c r="Z15" s="72" t="str">
        <f>IFERROR(Y15/Q15,"-")</f>
        <v>-</v>
      </c>
      <c r="AA15" s="72" t="str">
        <f>IFERROR(Y15/W15,"-")</f>
        <v>-</v>
      </c>
      <c r="AE15" s="72"/>
      <c r="AF15" s="72" t="str">
        <f>IF(Q15=0,"",IF(AE15=0,"",(AE15/Q15)))</f>
        <v/>
      </c>
      <c r="AG15" s="72"/>
      <c r="AH15" s="72" t="str">
        <f>IFERROR(AG15/AE15,"-")</f>
        <v>-</v>
      </c>
      <c r="AI15" s="72"/>
      <c r="AJ15" s="72" t="str">
        <f>IFERROR(AI15/AE15,"-")</f>
        <v>-</v>
      </c>
      <c r="AK15" s="72"/>
      <c r="AL15" s="72"/>
      <c r="AM15" s="72"/>
      <c r="AN15" s="72"/>
      <c r="AO15" s="72" t="str">
        <f>IF(Q15=0,"",IF(AN15=0,"",(AN15/Q15)))</f>
        <v/>
      </c>
      <c r="AP15" s="72"/>
      <c r="AQ15" s="72" t="str">
        <f>IFERROR(AP15/AN15,"-")</f>
        <v>-</v>
      </c>
      <c r="AR15" s="72"/>
      <c r="AS15" s="72" t="str">
        <f>IFERROR(AR15/AN15,"-")</f>
        <v>-</v>
      </c>
      <c r="AT15" s="72"/>
      <c r="AU15" s="72"/>
      <c r="AV15" s="72"/>
      <c r="AW15" s="72"/>
      <c r="AX15" s="72" t="str">
        <f>IF(Q15=0,"",IF(AW15=0,"",(AW15/Q15)))</f>
        <v/>
      </c>
      <c r="AY15" s="72"/>
      <c r="AZ15" s="72" t="str">
        <f>IFERROR(AY15/AW15,"-")</f>
        <v>-</v>
      </c>
      <c r="BA15" s="72"/>
      <c r="BB15" s="72" t="str">
        <f>IFERROR(BA15/AW15,"-")</f>
        <v>-</v>
      </c>
      <c r="BC15" s="72"/>
      <c r="BD15" s="72"/>
      <c r="BE15" s="72"/>
      <c r="BF15" s="72"/>
      <c r="BG15" s="72" t="str">
        <f>IF(Q15=0,"",IF(BF15=0,"",(BF15/Q15)))</f>
        <v/>
      </c>
      <c r="BH15" s="72"/>
      <c r="BI15" s="72" t="str">
        <f>IFERROR(BH15/BF15,"-")</f>
        <v>-</v>
      </c>
      <c r="BJ15" s="72"/>
      <c r="BK15" s="72" t="str">
        <f>IFERROR(BJ15/BF15,"-")</f>
        <v>-</v>
      </c>
      <c r="BL15" s="72"/>
      <c r="BM15" s="72"/>
      <c r="BN15" s="72"/>
      <c r="BO15" s="72"/>
      <c r="BP15" s="72" t="str">
        <f>IF(Q15=0,"",IF(BO15=0,"",(BO15/Q15)))</f>
        <v/>
      </c>
      <c r="BQ15" s="72"/>
      <c r="BR15" s="72" t="str">
        <f>IFERROR(BQ15/BO15,"-")</f>
        <v>-</v>
      </c>
      <c r="BS15" s="72"/>
      <c r="BT15" s="72" t="str">
        <f>IFERROR(BS15/BO15,"-")</f>
        <v>-</v>
      </c>
      <c r="BU15" s="72"/>
      <c r="BV15" s="72"/>
      <c r="BW15" s="72"/>
      <c r="BX15" s="72"/>
      <c r="BY15" s="72" t="str">
        <f>IF(Q15=0,"",IF(BX15=0,"",(BX15/Q15)))</f>
        <v/>
      </c>
      <c r="BZ15" s="72"/>
      <c r="CA15" s="72" t="str">
        <f>IFERROR(BZ15/BX15,"-")</f>
        <v>-</v>
      </c>
      <c r="CB15" s="72"/>
      <c r="CC15" s="72" t="str">
        <f>IFERROR(CB15/BX15,"-")</f>
        <v>-</v>
      </c>
      <c r="CD15" s="72"/>
      <c r="CE15" s="72"/>
      <c r="CF15" s="72"/>
      <c r="CG15" s="72"/>
      <c r="CH15" s="72" t="str">
        <f>IF(Q15=0,"",IF(CG15=0,"",(CG15/Q15)))</f>
        <v/>
      </c>
      <c r="CI15" s="72"/>
      <c r="CJ15" s="72" t="str">
        <f>IFERROR(CI15/CG15,"-")</f>
        <v>-</v>
      </c>
      <c r="CK15" s="72"/>
      <c r="CL15" s="72" t="str">
        <f>IFERROR(CK15/CG15,"-")</f>
        <v>-</v>
      </c>
      <c r="CM15" s="72"/>
      <c r="CN15" s="72"/>
      <c r="CO15" s="72"/>
      <c r="CP15" s="72">
        <v>0</v>
      </c>
      <c r="CQ15" s="72">
        <v>0</v>
      </c>
      <c r="CR15" s="72"/>
      <c r="CS15" s="72"/>
      <c r="CT15" s="72" t="str">
        <f>IF(AND(CR15=0,CS15=0),"",IF(AND(CR15&lt;=100000,CS15&lt;=100000),"",IF(CR15/CQ15&gt;0.7,"男高",IF(CS15/CQ15&gt;0.7,"女高",""))))</f>
        <v/>
      </c>
    </row>
    <row r="18" spans="1:99">
      <c r="A18" s="72">
        <f>AC18</f>
        <v>4.6633333333333</v>
      </c>
      <c r="H18" s="72" t="s">
        <v>96</v>
      </c>
      <c r="K18" s="72">
        <f>SUM(K6:K17)</f>
        <v>450000</v>
      </c>
      <c r="L18" s="72">
        <f>SUM(L6:L17)</f>
        <v>527</v>
      </c>
      <c r="M18" s="72">
        <f>SUM(M6:M17)</f>
        <v>234</v>
      </c>
      <c r="N18" s="72">
        <f>SUM(N6:N17)</f>
        <v>548</v>
      </c>
      <c r="O18" s="72">
        <f>SUM(O6:O17)</f>
        <v>72</v>
      </c>
      <c r="P18" s="72">
        <f>SUM(P6:P17)</f>
        <v>0</v>
      </c>
      <c r="Q18" s="72">
        <f>SUM(Q6:Q17)</f>
        <v>72</v>
      </c>
      <c r="R18" s="72">
        <f>IFERROR(Q18/N18,"-")</f>
        <v>0.13138686131387</v>
      </c>
      <c r="S18" s="72">
        <f>SUM(S6:S17)</f>
        <v>19</v>
      </c>
      <c r="T18" s="72">
        <f>SUM(T6:T17)</f>
        <v>19</v>
      </c>
      <c r="U18" s="72">
        <f>IFERROR(S18/Q18,"-")</f>
        <v>0.26388888888889</v>
      </c>
      <c r="V18" s="72">
        <f>IFERROR(K18/Q18,"-")</f>
        <v>6250</v>
      </c>
      <c r="W18" s="72">
        <f>SUM(W6:W17)</f>
        <v>14</v>
      </c>
      <c r="X18" s="72">
        <f>IFERROR(W18/Q18,"-")</f>
        <v>0.19444444444444</v>
      </c>
      <c r="Y18" s="72">
        <f>SUM(Y6:Y17)</f>
        <v>2098500</v>
      </c>
      <c r="Z18" s="72">
        <f>IFERROR(Y18/Q18,"-")</f>
        <v>29145.833333333</v>
      </c>
      <c r="AA18" s="72">
        <f>IFERROR(Y18/W18,"-")</f>
        <v>149892.85714286</v>
      </c>
      <c r="AB18" s="72">
        <f>Y18-K18</f>
        <v>1648500</v>
      </c>
      <c r="AC18" s="72">
        <f>Y18/K18</f>
        <v>4.6633333333333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97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4.888</v>
      </c>
      <c r="B6" s="187" t="s">
        <v>98</v>
      </c>
      <c r="C6" s="187" t="s">
        <v>99</v>
      </c>
      <c r="D6" s="187" t="s">
        <v>100</v>
      </c>
      <c r="E6" s="187" t="s">
        <v>101</v>
      </c>
      <c r="F6" s="187" t="s">
        <v>102</v>
      </c>
      <c r="G6" s="187" t="s">
        <v>61</v>
      </c>
      <c r="H6" s="90" t="s">
        <v>103</v>
      </c>
      <c r="I6" s="90" t="s">
        <v>104</v>
      </c>
      <c r="J6" s="90" t="s">
        <v>105</v>
      </c>
      <c r="K6" s="179">
        <v>125000</v>
      </c>
      <c r="L6" s="79">
        <v>39</v>
      </c>
      <c r="M6" s="79">
        <v>0</v>
      </c>
      <c r="N6" s="79">
        <v>172</v>
      </c>
      <c r="O6" s="91">
        <v>19</v>
      </c>
      <c r="P6" s="92">
        <v>0</v>
      </c>
      <c r="Q6" s="93">
        <f>O6+P6</f>
        <v>19</v>
      </c>
      <c r="R6" s="80">
        <f>IFERROR(Q6/N6,"-")</f>
        <v>0.11046511627907</v>
      </c>
      <c r="S6" s="79">
        <v>2</v>
      </c>
      <c r="T6" s="79">
        <v>5</v>
      </c>
      <c r="U6" s="80">
        <f>IFERROR(T6/(Q6),"-")</f>
        <v>0.26315789473684</v>
      </c>
      <c r="V6" s="81">
        <f>IFERROR(K6/SUM(Q6:Q7),"-")</f>
        <v>1420.4545454545</v>
      </c>
      <c r="W6" s="82">
        <v>0</v>
      </c>
      <c r="X6" s="80">
        <f>IF(Q6=0,"-",W6/Q6)</f>
        <v>0</v>
      </c>
      <c r="Y6" s="184">
        <v>0</v>
      </c>
      <c r="Z6" s="185">
        <f>IFERROR(Y6/Q6,"-")</f>
        <v>0</v>
      </c>
      <c r="AA6" s="185" t="str">
        <f>IFERROR(Y6/W6,"-")</f>
        <v>-</v>
      </c>
      <c r="AB6" s="179">
        <f>SUM(Y6:Y7)-SUM(K6:K7)</f>
        <v>486000</v>
      </c>
      <c r="AC6" s="83">
        <f>SUM(Y6:Y7)/SUM(K6:K7)</f>
        <v>4.888</v>
      </c>
      <c r="AD6" s="77"/>
      <c r="AE6" s="94">
        <v>1</v>
      </c>
      <c r="AF6" s="95">
        <f>IF(Q6=0,"",IF(AE6=0,"",(AE6/Q6)))</f>
        <v>0.052631578947368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5</v>
      </c>
      <c r="AO6" s="101">
        <f>IF(Q6=0,"",IF(AN6=0,"",(AN6/Q6)))</f>
        <v>0.26315789473684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3</v>
      </c>
      <c r="AX6" s="107">
        <f>IF(Q6=0,"",IF(AW6=0,"",(AW6/Q6)))</f>
        <v>0.15789473684211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0.10526315789474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5</v>
      </c>
      <c r="BP6" s="120">
        <f>IF(Q6=0,"",IF(BO6=0,"",(BO6/Q6)))</f>
        <v>0.26315789473684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0.15789473684211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106</v>
      </c>
      <c r="C7" s="187" t="s">
        <v>99</v>
      </c>
      <c r="D7" s="187"/>
      <c r="E7" s="187"/>
      <c r="F7" s="187"/>
      <c r="G7" s="187" t="s">
        <v>66</v>
      </c>
      <c r="H7" s="90"/>
      <c r="I7" s="90"/>
      <c r="J7" s="90"/>
      <c r="K7" s="179"/>
      <c r="L7" s="79">
        <v>232</v>
      </c>
      <c r="M7" s="79">
        <v>155</v>
      </c>
      <c r="N7" s="79">
        <v>160</v>
      </c>
      <c r="O7" s="91">
        <v>68</v>
      </c>
      <c r="P7" s="92">
        <v>1</v>
      </c>
      <c r="Q7" s="93">
        <f>O7+P7</f>
        <v>69</v>
      </c>
      <c r="R7" s="80">
        <f>IFERROR(Q7/N7,"-")</f>
        <v>0.43125</v>
      </c>
      <c r="S7" s="79">
        <v>13</v>
      </c>
      <c r="T7" s="79">
        <v>16</v>
      </c>
      <c r="U7" s="80">
        <f>IFERROR(T7/(Q7),"-")</f>
        <v>0.23188405797101</v>
      </c>
      <c r="V7" s="81"/>
      <c r="W7" s="82">
        <v>6</v>
      </c>
      <c r="X7" s="80">
        <f>IF(Q7=0,"-",W7/Q7)</f>
        <v>0.08695652173913</v>
      </c>
      <c r="Y7" s="184">
        <v>611000</v>
      </c>
      <c r="Z7" s="185">
        <f>IFERROR(Y7/Q7,"-")</f>
        <v>8855.0724637681</v>
      </c>
      <c r="AA7" s="185">
        <f>IFERROR(Y7/W7,"-")</f>
        <v>101833.33333333</v>
      </c>
      <c r="AB7" s="179"/>
      <c r="AC7" s="83"/>
      <c r="AD7" s="77"/>
      <c r="AE7" s="94">
        <v>2</v>
      </c>
      <c r="AF7" s="95">
        <f>IF(Q7=0,"",IF(AE7=0,"",(AE7/Q7)))</f>
        <v>0.028985507246377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9</v>
      </c>
      <c r="AO7" s="101">
        <f>IF(Q7=0,"",IF(AN7=0,"",(AN7/Q7)))</f>
        <v>0.1304347826087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7</v>
      </c>
      <c r="AX7" s="107">
        <f>IF(Q7=0,"",IF(AW7=0,"",(AW7/Q7)))</f>
        <v>0.10144927536232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12</v>
      </c>
      <c r="BG7" s="113">
        <f>IF(Q7=0,"",IF(BF7=0,"",(BF7/Q7)))</f>
        <v>0.17391304347826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21</v>
      </c>
      <c r="BP7" s="120">
        <f>IF(Q7=0,"",IF(BO7=0,"",(BO7/Q7)))</f>
        <v>0.30434782608696</v>
      </c>
      <c r="BQ7" s="121">
        <v>3</v>
      </c>
      <c r="BR7" s="122">
        <f>IFERROR(BQ7/BO7,"-")</f>
        <v>0.14285714285714</v>
      </c>
      <c r="BS7" s="123">
        <v>393000</v>
      </c>
      <c r="BT7" s="124">
        <f>IFERROR(BS7/BO7,"-")</f>
        <v>18714.285714286</v>
      </c>
      <c r="BU7" s="125"/>
      <c r="BV7" s="125">
        <v>1</v>
      </c>
      <c r="BW7" s="125">
        <v>2</v>
      </c>
      <c r="BX7" s="126">
        <v>10</v>
      </c>
      <c r="BY7" s="127">
        <f>IF(Q7=0,"",IF(BX7=0,"",(BX7/Q7)))</f>
        <v>0.14492753623188</v>
      </c>
      <c r="BZ7" s="128">
        <v>2</v>
      </c>
      <c r="CA7" s="129">
        <f>IFERROR(BZ7/BX7,"-")</f>
        <v>0.2</v>
      </c>
      <c r="CB7" s="130">
        <v>213000</v>
      </c>
      <c r="CC7" s="131">
        <f>IFERROR(CB7/BX7,"-")</f>
        <v>21300</v>
      </c>
      <c r="CD7" s="132"/>
      <c r="CE7" s="132"/>
      <c r="CF7" s="132">
        <v>2</v>
      </c>
      <c r="CG7" s="133">
        <v>8</v>
      </c>
      <c r="CH7" s="134">
        <f>IF(Q7=0,"",IF(CG7=0,"",(CG7/Q7)))</f>
        <v>0.11594202898551</v>
      </c>
      <c r="CI7" s="135">
        <v>1</v>
      </c>
      <c r="CJ7" s="136">
        <f>IFERROR(CI7/CG7,"-")</f>
        <v>0.125</v>
      </c>
      <c r="CK7" s="137">
        <v>5000</v>
      </c>
      <c r="CL7" s="138">
        <f>IFERROR(CK7/CG7,"-")</f>
        <v>625</v>
      </c>
      <c r="CM7" s="139">
        <v>1</v>
      </c>
      <c r="CN7" s="139"/>
      <c r="CO7" s="139"/>
      <c r="CP7" s="140">
        <v>6</v>
      </c>
      <c r="CQ7" s="141">
        <v>611000</v>
      </c>
      <c r="CR7" s="141">
        <v>355000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8">
        <f>AC8</f>
        <v>0.544</v>
      </c>
      <c r="B8" s="187" t="s">
        <v>107</v>
      </c>
      <c r="C8" s="187" t="s">
        <v>99</v>
      </c>
      <c r="D8" s="187" t="s">
        <v>108</v>
      </c>
      <c r="E8" s="187" t="s">
        <v>101</v>
      </c>
      <c r="F8" s="187" t="s">
        <v>109</v>
      </c>
      <c r="G8" s="187" t="s">
        <v>61</v>
      </c>
      <c r="H8" s="90" t="s">
        <v>110</v>
      </c>
      <c r="I8" s="90" t="s">
        <v>111</v>
      </c>
      <c r="J8" s="90" t="s">
        <v>112</v>
      </c>
      <c r="K8" s="179">
        <v>125000</v>
      </c>
      <c r="L8" s="79">
        <v>16</v>
      </c>
      <c r="M8" s="79">
        <v>0</v>
      </c>
      <c r="N8" s="79">
        <v>93</v>
      </c>
      <c r="O8" s="91">
        <v>5</v>
      </c>
      <c r="P8" s="92">
        <v>0</v>
      </c>
      <c r="Q8" s="93">
        <f>O8+P8</f>
        <v>5</v>
      </c>
      <c r="R8" s="80">
        <f>IFERROR(Q8/N8,"-")</f>
        <v>0.053763440860215</v>
      </c>
      <c r="S8" s="79">
        <v>0</v>
      </c>
      <c r="T8" s="79">
        <v>3</v>
      </c>
      <c r="U8" s="80">
        <f>IFERROR(T8/(Q8),"-")</f>
        <v>0.6</v>
      </c>
      <c r="V8" s="81">
        <f>IFERROR(K8/SUM(Q8:Q9),"-")</f>
        <v>1865.671641791</v>
      </c>
      <c r="W8" s="82">
        <v>0</v>
      </c>
      <c r="X8" s="80">
        <f>IF(Q8=0,"-",W8/Q8)</f>
        <v>0</v>
      </c>
      <c r="Y8" s="184">
        <v>0</v>
      </c>
      <c r="Z8" s="185">
        <f>IFERROR(Y8/Q8,"-")</f>
        <v>0</v>
      </c>
      <c r="AA8" s="185" t="str">
        <f>IFERROR(Y8/W8,"-")</f>
        <v>-</v>
      </c>
      <c r="AB8" s="179">
        <f>SUM(Y8:Y9)-SUM(K8:K9)</f>
        <v>-57000</v>
      </c>
      <c r="AC8" s="83">
        <f>SUM(Y8:Y9)/SUM(K8:K9)</f>
        <v>0.544</v>
      </c>
      <c r="AD8" s="77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3</v>
      </c>
      <c r="AX8" s="107">
        <f>IF(Q8=0,"",IF(AW8=0,"",(AW8/Q8)))</f>
        <v>0.6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1</v>
      </c>
      <c r="BP8" s="120">
        <f>IF(Q8=0,"",IF(BO8=0,"",(BO8/Q8)))</f>
        <v>0.2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0.2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8"/>
      <c r="B9" s="187" t="s">
        <v>113</v>
      </c>
      <c r="C9" s="187" t="s">
        <v>99</v>
      </c>
      <c r="D9" s="187"/>
      <c r="E9" s="187"/>
      <c r="F9" s="187"/>
      <c r="G9" s="187" t="s">
        <v>66</v>
      </c>
      <c r="H9" s="90"/>
      <c r="I9" s="90"/>
      <c r="J9" s="90"/>
      <c r="K9" s="179"/>
      <c r="L9" s="79">
        <v>207</v>
      </c>
      <c r="M9" s="79">
        <v>145</v>
      </c>
      <c r="N9" s="79">
        <v>173</v>
      </c>
      <c r="O9" s="91">
        <v>61</v>
      </c>
      <c r="P9" s="92">
        <v>1</v>
      </c>
      <c r="Q9" s="93">
        <f>O9+P9</f>
        <v>62</v>
      </c>
      <c r="R9" s="80">
        <f>IFERROR(Q9/N9,"-")</f>
        <v>0.35838150289017</v>
      </c>
      <c r="S9" s="79">
        <v>13</v>
      </c>
      <c r="T9" s="79">
        <v>11</v>
      </c>
      <c r="U9" s="80">
        <f>IFERROR(T9/(Q9),"-")</f>
        <v>0.17741935483871</v>
      </c>
      <c r="V9" s="81"/>
      <c r="W9" s="82">
        <v>2</v>
      </c>
      <c r="X9" s="80">
        <f>IF(Q9=0,"-",W9/Q9)</f>
        <v>0.032258064516129</v>
      </c>
      <c r="Y9" s="184">
        <v>68000</v>
      </c>
      <c r="Z9" s="185">
        <f>IFERROR(Y9/Q9,"-")</f>
        <v>1096.7741935484</v>
      </c>
      <c r="AA9" s="185">
        <f>IFERROR(Y9/W9,"-")</f>
        <v>34000</v>
      </c>
      <c r="AB9" s="179"/>
      <c r="AC9" s="83"/>
      <c r="AD9" s="77"/>
      <c r="AE9" s="94">
        <v>1</v>
      </c>
      <c r="AF9" s="95">
        <f>IF(Q9=0,"",IF(AE9=0,"",(AE9/Q9)))</f>
        <v>0.016129032258065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7</v>
      </c>
      <c r="AO9" s="101">
        <f>IF(Q9=0,"",IF(AN9=0,"",(AN9/Q9)))</f>
        <v>0.11290322580645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13</v>
      </c>
      <c r="AX9" s="107">
        <f>IF(Q9=0,"",IF(AW9=0,"",(AW9/Q9)))</f>
        <v>0.20967741935484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17</v>
      </c>
      <c r="BG9" s="113">
        <f>IF(Q9=0,"",IF(BF9=0,"",(BF9/Q9)))</f>
        <v>0.2741935483871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13</v>
      </c>
      <c r="BP9" s="120">
        <f>IF(Q9=0,"",IF(BO9=0,"",(BO9/Q9)))</f>
        <v>0.20967741935484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10</v>
      </c>
      <c r="BY9" s="127">
        <f>IF(Q9=0,"",IF(BX9=0,"",(BX9/Q9)))</f>
        <v>0.16129032258065</v>
      </c>
      <c r="BZ9" s="128">
        <v>2</v>
      </c>
      <c r="CA9" s="129">
        <f>IFERROR(BZ9/BX9,"-")</f>
        <v>0.2</v>
      </c>
      <c r="CB9" s="130">
        <v>68000</v>
      </c>
      <c r="CC9" s="131">
        <f>IFERROR(CB9/BX9,"-")</f>
        <v>6800</v>
      </c>
      <c r="CD9" s="132">
        <v>1</v>
      </c>
      <c r="CE9" s="132"/>
      <c r="CF9" s="132">
        <v>1</v>
      </c>
      <c r="CG9" s="133">
        <v>1</v>
      </c>
      <c r="CH9" s="134">
        <f>IF(Q9=0,"",IF(CG9=0,"",(CG9/Q9)))</f>
        <v>0.016129032258065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2</v>
      </c>
      <c r="CQ9" s="141">
        <v>68000</v>
      </c>
      <c r="CR9" s="141">
        <v>63000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7"/>
      <c r="C10" s="87"/>
      <c r="D10" s="88"/>
      <c r="E10" s="88"/>
      <c r="F10" s="88"/>
      <c r="G10" s="89"/>
      <c r="H10" s="90"/>
      <c r="I10" s="90"/>
      <c r="J10" s="90"/>
      <c r="K10" s="180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6"/>
      <c r="Z10" s="186"/>
      <c r="AA10" s="186"/>
      <c r="AB10" s="186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81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6"/>
      <c r="Z11" s="186"/>
      <c r="AA11" s="186"/>
      <c r="AB11" s="186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2.716</v>
      </c>
      <c r="B12" s="39"/>
      <c r="C12" s="39"/>
      <c r="D12" s="39"/>
      <c r="E12" s="39"/>
      <c r="F12" s="39"/>
      <c r="G12" s="39"/>
      <c r="H12" s="40" t="s">
        <v>114</v>
      </c>
      <c r="I12" s="40"/>
      <c r="J12" s="40"/>
      <c r="K12" s="182">
        <f>SUM(K6:K11)</f>
        <v>250000</v>
      </c>
      <c r="L12" s="41">
        <f>SUM(L6:L11)</f>
        <v>494</v>
      </c>
      <c r="M12" s="41">
        <f>SUM(M6:M11)</f>
        <v>300</v>
      </c>
      <c r="N12" s="41">
        <f>SUM(N6:N11)</f>
        <v>598</v>
      </c>
      <c r="O12" s="41">
        <f>SUM(O6:O11)</f>
        <v>153</v>
      </c>
      <c r="P12" s="41">
        <f>SUM(P6:P11)</f>
        <v>2</v>
      </c>
      <c r="Q12" s="41">
        <f>SUM(Q6:Q11)</f>
        <v>155</v>
      </c>
      <c r="R12" s="42">
        <f>IFERROR(Q12/N12,"-")</f>
        <v>0.25919732441472</v>
      </c>
      <c r="S12" s="76">
        <f>SUM(S6:S11)</f>
        <v>28</v>
      </c>
      <c r="T12" s="76">
        <f>SUM(T6:T11)</f>
        <v>35</v>
      </c>
      <c r="U12" s="42">
        <f>IFERROR(S12/Q12,"-")</f>
        <v>0.18064516129032</v>
      </c>
      <c r="V12" s="43">
        <f>IFERROR(K12/Q12,"-")</f>
        <v>1612.9032258065</v>
      </c>
      <c r="W12" s="44">
        <f>SUM(W6:W11)</f>
        <v>8</v>
      </c>
      <c r="X12" s="42">
        <f>IFERROR(W12/Q12,"-")</f>
        <v>0.051612903225806</v>
      </c>
      <c r="Y12" s="182">
        <f>SUM(Y6:Y11)</f>
        <v>679000</v>
      </c>
      <c r="Z12" s="182">
        <f>IFERROR(Y12/Q12,"-")</f>
        <v>4380.6451612903</v>
      </c>
      <c r="AA12" s="182">
        <f>IFERROR(Y12/W12,"-")</f>
        <v>84875</v>
      </c>
      <c r="AB12" s="182">
        <f>Y12-K12</f>
        <v>429000</v>
      </c>
      <c r="AC12" s="45">
        <f>Y12/K12</f>
        <v>2.716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4" t="s">
        <v>4</v>
      </c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5" t="s">
        <v>5</v>
      </c>
      <c r="CL2" s="157" t="s">
        <v>6</v>
      </c>
      <c r="CM2" s="145" t="s">
        <v>7</v>
      </c>
      <c r="CN2" s="146"/>
      <c r="CO2" s="147"/>
    </row>
    <row r="3" spans="1:95" customHeight="1" ht="14.25">
      <c r="A3" s="27" t="s">
        <v>115</v>
      </c>
      <c r="B3" s="38"/>
      <c r="C3" s="38"/>
      <c r="D3" s="38"/>
      <c r="E3" s="38"/>
      <c r="F3" s="71"/>
      <c r="G3" s="55"/>
      <c r="H3" s="55"/>
      <c r="I3" s="143" t="s">
        <v>9</v>
      </c>
      <c r="J3" s="144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8" t="s">
        <v>10</v>
      </c>
      <c r="AA3" s="149"/>
      <c r="AB3" s="149"/>
      <c r="AC3" s="149"/>
      <c r="AD3" s="149"/>
      <c r="AE3" s="149"/>
      <c r="AF3" s="149"/>
      <c r="AG3" s="149"/>
      <c r="AH3" s="149"/>
      <c r="AI3" s="160" t="s">
        <v>11</v>
      </c>
      <c r="AJ3" s="161"/>
      <c r="AK3" s="161"/>
      <c r="AL3" s="161"/>
      <c r="AM3" s="161"/>
      <c r="AN3" s="161"/>
      <c r="AO3" s="161"/>
      <c r="AP3" s="161"/>
      <c r="AQ3" s="162"/>
      <c r="AR3" s="163" t="s">
        <v>12</v>
      </c>
      <c r="AS3" s="164"/>
      <c r="AT3" s="164"/>
      <c r="AU3" s="164"/>
      <c r="AV3" s="164"/>
      <c r="AW3" s="164"/>
      <c r="AX3" s="164"/>
      <c r="AY3" s="164"/>
      <c r="AZ3" s="165"/>
      <c r="BA3" s="166" t="s">
        <v>13</v>
      </c>
      <c r="BB3" s="167"/>
      <c r="BC3" s="167"/>
      <c r="BD3" s="167"/>
      <c r="BE3" s="167"/>
      <c r="BF3" s="167"/>
      <c r="BG3" s="167"/>
      <c r="BH3" s="167"/>
      <c r="BI3" s="168"/>
      <c r="BJ3" s="169" t="s">
        <v>14</v>
      </c>
      <c r="BK3" s="170"/>
      <c r="BL3" s="170"/>
      <c r="BM3" s="170"/>
      <c r="BN3" s="170"/>
      <c r="BO3" s="170"/>
      <c r="BP3" s="170"/>
      <c r="BQ3" s="170"/>
      <c r="BR3" s="171"/>
      <c r="BS3" s="172" t="s">
        <v>15</v>
      </c>
      <c r="BT3" s="173"/>
      <c r="BU3" s="173"/>
      <c r="BV3" s="173"/>
      <c r="BW3" s="173"/>
      <c r="BX3" s="173"/>
      <c r="BY3" s="173"/>
      <c r="BZ3" s="173"/>
      <c r="CA3" s="174"/>
      <c r="CB3" s="175" t="s">
        <v>16</v>
      </c>
      <c r="CC3" s="176"/>
      <c r="CD3" s="176"/>
      <c r="CE3" s="176"/>
      <c r="CF3" s="176"/>
      <c r="CG3" s="176"/>
      <c r="CH3" s="176"/>
      <c r="CI3" s="176"/>
      <c r="CJ3" s="177"/>
      <c r="CK3" s="155"/>
      <c r="CL3" s="158"/>
      <c r="CM3" s="150" t="s">
        <v>17</v>
      </c>
      <c r="CN3" s="151"/>
      <c r="CO3" s="152" t="s">
        <v>18</v>
      </c>
    </row>
    <row r="4" spans="1:95">
      <c r="A4" s="26"/>
      <c r="B4" s="7" t="s">
        <v>19</v>
      </c>
      <c r="C4" s="7" t="s">
        <v>20</v>
      </c>
      <c r="D4" s="7" t="s">
        <v>116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6"/>
      <c r="CL4" s="159"/>
      <c r="CM4" s="52" t="s">
        <v>55</v>
      </c>
      <c r="CN4" s="52" t="s">
        <v>56</v>
      </c>
      <c r="CO4" s="153"/>
    </row>
    <row r="5" spans="1:95">
      <c r="A5" s="19"/>
      <c r="B5" s="28"/>
      <c r="C5" s="28"/>
      <c r="D5" s="26"/>
      <c r="E5" s="26"/>
      <c r="F5" s="26"/>
      <c r="G5" s="35"/>
      <c r="H5" s="178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3"/>
      <c r="U5" s="183"/>
      <c r="V5" s="183"/>
      <c r="W5" s="183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3.4281566458505</v>
      </c>
      <c r="B6" s="187" t="s">
        <v>117</v>
      </c>
      <c r="C6" s="187" t="s">
        <v>118</v>
      </c>
      <c r="D6" s="187"/>
      <c r="E6" s="187"/>
      <c r="F6" s="90" t="s">
        <v>119</v>
      </c>
      <c r="G6" s="90" t="s">
        <v>120</v>
      </c>
      <c r="H6" s="179">
        <v>760467</v>
      </c>
      <c r="I6" s="79">
        <v>744</v>
      </c>
      <c r="J6" s="79">
        <v>0</v>
      </c>
      <c r="K6" s="79">
        <v>47917</v>
      </c>
      <c r="L6" s="93">
        <v>293</v>
      </c>
      <c r="M6" s="80">
        <f>IFERROR(L6/K6,"-")</f>
        <v>0.0061147400713734</v>
      </c>
      <c r="N6" s="79">
        <v>89</v>
      </c>
      <c r="O6" s="79">
        <v>117</v>
      </c>
      <c r="P6" s="80">
        <f>IFERROR(N6/(L6),"-")</f>
        <v>0.3037542662116</v>
      </c>
      <c r="Q6" s="81">
        <f>IFERROR(H6/SUM(L6:L6),"-")</f>
        <v>2595.4505119454</v>
      </c>
      <c r="R6" s="82">
        <v>65</v>
      </c>
      <c r="S6" s="80">
        <f>IF(L6=0,"-",R6/L6)</f>
        <v>0.22184300341297</v>
      </c>
      <c r="T6" s="184">
        <v>2607000</v>
      </c>
      <c r="U6" s="185">
        <f>IFERROR(T6/L6,"-")</f>
        <v>8897.6109215017</v>
      </c>
      <c r="V6" s="185">
        <f>IFERROR(T6/R6,"-")</f>
        <v>40107.692307692</v>
      </c>
      <c r="W6" s="179">
        <f>SUM(T6:T6)-SUM(H6:H6)</f>
        <v>1846533</v>
      </c>
      <c r="X6" s="83">
        <f>SUM(T6:T6)/SUM(H6:H6)</f>
        <v>3.4281566458505</v>
      </c>
      <c r="Y6" s="77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1</v>
      </c>
      <c r="AJ6" s="101">
        <f>IF(L6=0,"",IF(AI6=0,"",(AI6/L6)))</f>
        <v>0.0034129692832765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1</v>
      </c>
      <c r="AS6" s="107">
        <f>IF(L6=0,"",IF(AR6=0,"",(AR6/L6)))</f>
        <v>0.0034129692832765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11</v>
      </c>
      <c r="BB6" s="113">
        <f>IF(L6=0,"",IF(BA6=0,"",(BA6/L6)))</f>
        <v>0.037542662116041</v>
      </c>
      <c r="BC6" s="112">
        <v>1</v>
      </c>
      <c r="BD6" s="114">
        <f>IFERROR(BC6/BA6,"-")</f>
        <v>0.090909090909091</v>
      </c>
      <c r="BE6" s="115">
        <v>13000</v>
      </c>
      <c r="BF6" s="116">
        <f>IFERROR(BE6/BA6,"-")</f>
        <v>1181.8181818182</v>
      </c>
      <c r="BG6" s="117"/>
      <c r="BH6" s="117"/>
      <c r="BI6" s="117">
        <v>1</v>
      </c>
      <c r="BJ6" s="119">
        <v>132</v>
      </c>
      <c r="BK6" s="120">
        <f>IF(L6=0,"",IF(BJ6=0,"",(BJ6/L6)))</f>
        <v>0.45051194539249</v>
      </c>
      <c r="BL6" s="121">
        <v>28</v>
      </c>
      <c r="BM6" s="122">
        <f>IFERROR(BL6/BJ6,"-")</f>
        <v>0.21212121212121</v>
      </c>
      <c r="BN6" s="123">
        <v>914000</v>
      </c>
      <c r="BO6" s="124">
        <f>IFERROR(BN6/BJ6,"-")</f>
        <v>6924.2424242424</v>
      </c>
      <c r="BP6" s="125">
        <v>13</v>
      </c>
      <c r="BQ6" s="125">
        <v>2</v>
      </c>
      <c r="BR6" s="125">
        <v>13</v>
      </c>
      <c r="BS6" s="126">
        <v>125</v>
      </c>
      <c r="BT6" s="127">
        <f>IF(L6=0,"",IF(BS6=0,"",(BS6/L6)))</f>
        <v>0.42662116040956</v>
      </c>
      <c r="BU6" s="128">
        <v>28</v>
      </c>
      <c r="BV6" s="129">
        <f>IFERROR(BU6/BS6,"-")</f>
        <v>0.224</v>
      </c>
      <c r="BW6" s="130">
        <v>1404000</v>
      </c>
      <c r="BX6" s="131">
        <f>IFERROR(BW6/BS6,"-")</f>
        <v>11232</v>
      </c>
      <c r="BY6" s="132">
        <v>10</v>
      </c>
      <c r="BZ6" s="132">
        <v>2</v>
      </c>
      <c r="CA6" s="132">
        <v>16</v>
      </c>
      <c r="CB6" s="133">
        <v>23</v>
      </c>
      <c r="CC6" s="134">
        <f>IF(L6=0,"",IF(CB6=0,"",(CB6/L6)))</f>
        <v>0.078498293515358</v>
      </c>
      <c r="CD6" s="135">
        <v>8</v>
      </c>
      <c r="CE6" s="136">
        <f>IFERROR(CD6/CB6,"-")</f>
        <v>0.34782608695652</v>
      </c>
      <c r="CF6" s="137">
        <v>276000</v>
      </c>
      <c r="CG6" s="138">
        <f>IFERROR(CF6/CB6,"-")</f>
        <v>12000</v>
      </c>
      <c r="CH6" s="139">
        <v>2</v>
      </c>
      <c r="CI6" s="139"/>
      <c r="CJ6" s="139">
        <v>6</v>
      </c>
      <c r="CK6" s="140">
        <v>65</v>
      </c>
      <c r="CL6" s="141">
        <v>2607000</v>
      </c>
      <c r="CM6" s="141">
        <v>391000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7" t="s">
        <v>121</v>
      </c>
      <c r="C7" s="187" t="s">
        <v>118</v>
      </c>
      <c r="D7" s="187"/>
      <c r="E7" s="187"/>
      <c r="F7" s="90" t="s">
        <v>122</v>
      </c>
      <c r="G7" s="90" t="s">
        <v>120</v>
      </c>
      <c r="H7" s="179">
        <v>0</v>
      </c>
      <c r="I7" s="79">
        <v>1</v>
      </c>
      <c r="J7" s="79">
        <v>0</v>
      </c>
      <c r="K7" s="79">
        <v>5</v>
      </c>
      <c r="L7" s="93">
        <v>1</v>
      </c>
      <c r="M7" s="80">
        <f>IFERROR(L7/K7,"-")</f>
        <v>0.2</v>
      </c>
      <c r="N7" s="79">
        <v>0</v>
      </c>
      <c r="O7" s="79">
        <v>1</v>
      </c>
      <c r="P7" s="80">
        <f>IFERROR(N7/(L7),"-")</f>
        <v>0</v>
      </c>
      <c r="Q7" s="81">
        <f>IFERROR(H7/SUM(L7:L7),"-")</f>
        <v>0</v>
      </c>
      <c r="R7" s="82">
        <v>0</v>
      </c>
      <c r="S7" s="80">
        <f>IF(L7=0,"-",R7/L7)</f>
        <v>0</v>
      </c>
      <c r="T7" s="184"/>
      <c r="U7" s="185">
        <f>IFERROR(T7/L7,"-")</f>
        <v>0</v>
      </c>
      <c r="V7" s="185" t="str">
        <f>IFERROR(T7/R7,"-")</f>
        <v>-</v>
      </c>
      <c r="W7" s="179">
        <f>SUM(T7:T7)-SUM(H7:H7)</f>
        <v>0</v>
      </c>
      <c r="X7" s="83" t="str">
        <f>SUM(T7:T7)/SUM(H7:H7)</f>
        <v>0</v>
      </c>
      <c r="Y7" s="77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>
        <f>IF(L7=0,"",IF(AI7=0,"",(AI7/L7)))</f>
        <v>0</v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>
        <f>IF(L7=0,"",IF(AR7=0,"",(AR7/L7)))</f>
        <v>0</v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>
        <f>IF(L7=0,"",IF(BA7=0,"",(BA7/L7)))</f>
        <v>0</v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>
        <v>1</v>
      </c>
      <c r="BK7" s="120">
        <f>IF(L7=0,"",IF(BJ7=0,"",(BJ7/L7)))</f>
        <v>1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7"/>
      <c r="C8" s="87"/>
      <c r="D8" s="88"/>
      <c r="E8" s="89"/>
      <c r="F8" s="90"/>
      <c r="G8" s="90"/>
      <c r="H8" s="180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6"/>
      <c r="U8" s="186"/>
      <c r="V8" s="186"/>
      <c r="W8" s="186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81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6"/>
      <c r="U9" s="186"/>
      <c r="V9" s="186"/>
      <c r="W9" s="186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123</v>
      </c>
      <c r="G10" s="40"/>
      <c r="H10" s="182"/>
      <c r="I10" s="41">
        <f>SUM(I6:I9)</f>
        <v>745</v>
      </c>
      <c r="J10" s="41">
        <f>SUM(J6:J9)</f>
        <v>0</v>
      </c>
      <c r="K10" s="41">
        <f>SUM(K6:K9)</f>
        <v>47922</v>
      </c>
      <c r="L10" s="41">
        <f>SUM(L6:L9)</f>
        <v>294</v>
      </c>
      <c r="M10" s="42">
        <f>IFERROR(L10/K10,"-")</f>
        <v>0.0061349693251534</v>
      </c>
      <c r="N10" s="76">
        <f>SUM(N6:N9)</f>
        <v>89</v>
      </c>
      <c r="O10" s="76">
        <f>SUM(O6:O9)</f>
        <v>118</v>
      </c>
      <c r="P10" s="42">
        <f>IFERROR(N10/L10,"-")</f>
        <v>0.30272108843537</v>
      </c>
      <c r="Q10" s="43">
        <f>IFERROR(H10/L10,"-")</f>
        <v>0</v>
      </c>
      <c r="R10" s="44">
        <f>SUM(R6:R9)</f>
        <v>65</v>
      </c>
      <c r="S10" s="42">
        <f>IFERROR(R10/L10,"-")</f>
        <v>0.22108843537415</v>
      </c>
      <c r="T10" s="182">
        <f>SUM(T6:T9)</f>
        <v>2607000</v>
      </c>
      <c r="U10" s="182">
        <f>IFERROR(T10/L10,"-")</f>
        <v>8867.3469387755</v>
      </c>
      <c r="V10" s="182">
        <f>IFERROR(T10/R10,"-")</f>
        <v>40107.692307692</v>
      </c>
      <c r="W10" s="182">
        <f>T10-H10</f>
        <v>2607000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