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<sst xmlns="http://schemas.openxmlformats.org/spreadsheetml/2006/main" uniqueCount="120">
  <si>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</si>
  <si>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</si>
  <si>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</si>
  <si>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</si>
  <si>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</si>
  <si>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</si>
  <si>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</si>
  <si>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</si>
  <si>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</si>
  <si>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</si>
  <si>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</si>
  <si>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</si>
  <si>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</si>
  <si>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</si>
  <si>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</si>
  <si>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</si>
  <si>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</si>
  <si>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</si>
  <si>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</si>
  <si>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</si>
  <si>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</si>
  <si>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</si>
  <si>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</si>
  <si>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</si>
  <si>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</si>
  <si>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</si>
  <si>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</si>
  <si>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</si>
  <si>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</si>
  <si>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</si>
  <si>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</si>
  <si>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</si>
  <si>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</si>
  <si>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</si>
  <si>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</si>
  <si>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</si>
  <si>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</si>
  <si>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</si>
  <si>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</si>
  <si>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</si>
  <si>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</si>
  <si>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</si>
  <si>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</si>
  <si>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</si>
  <si>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</si>
  <si>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</si>
  <si>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</si>
  <si>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</si>
  <si>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</si>
  <si>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</si>
  <si>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</si>
  <si>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</si>
  <si>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</si>
  <si>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</si>
  <si>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</si>
  <si>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</si>
  <si>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</si>
  <si>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sd2065</t>
  </si>
  <si>
    <t>インターカラー</t>
  </si>
  <si>
    <t>デリヘル版3（塩見彩）</t>
  </si>
  <si>
    <t>70歳までの出会いリクルート</t>
  </si>
  <si>
    <t>lp02</t>
  </si>
  <si>
    <t>デイリースポーツ関西</t>
  </si>
  <si>
    <t>全5段・半5段つかみ10段保証</t>
  </si>
  <si>
    <t>10段保証</t>
  </si>
  <si>
    <t>sd2066</t>
  </si>
  <si>
    <t>空電</t>
  </si>
  <si>
    <t>sd2067</t>
  </si>
  <si>
    <t>デリヘル版2（塩見彩）</t>
  </si>
  <si>
    <t>50〜70代男性限定熟女好きな男性募集中</t>
  </si>
  <si>
    <t>sd2068</t>
  </si>
  <si>
    <t>sd2069</t>
  </si>
  <si>
    <t>Secondストーリー2（塩見彩）</t>
  </si>
  <si>
    <t>ほんわかゆるふわ熟女と会えるなんて大当たり！</t>
  </si>
  <si>
    <t>sd2070</t>
  </si>
  <si>
    <t>sd2071</t>
  </si>
  <si>
    <t>右女9（塩見彩）</t>
  </si>
  <si>
    <t>中年の男女が出会える昭和世代専門の出会い場</t>
  </si>
  <si>
    <t>sd2072</t>
  </si>
  <si>
    <t>sd2073</t>
  </si>
  <si>
    <t>デリヘル版（塩見彩）</t>
  </si>
  <si>
    <t>再婚&amp;理解者</t>
  </si>
  <si>
    <t>sd2074</t>
  </si>
  <si>
    <t>sd2075</t>
  </si>
  <si>
    <t>人生で一度は訪れたい出会いの老舗〇〇</t>
  </si>
  <si>
    <t>スポニチ関東</t>
  </si>
  <si>
    <t>全5段</t>
  </si>
  <si>
    <t>6月18日(土)</t>
  </si>
  <si>
    <t>sd2076</t>
  </si>
  <si>
    <t>新聞 TOTAL</t>
  </si>
  <si>
    <t>●雑誌 広告</t>
  </si>
  <si>
    <t>ht283</t>
  </si>
  <si>
    <t>RNパック</t>
  </si>
  <si>
    <t>6月01日(水)</t>
  </si>
  <si>
    <t>ht284</t>
  </si>
  <si>
    <t>ht285</t>
  </si>
  <si>
    <t>ht286</t>
  </si>
  <si>
    <t>ht287</t>
  </si>
  <si>
    <t>ht288</t>
  </si>
  <si>
    <t>雑誌 TOTAL</t>
  </si>
  <si>
    <t>●DVD 広告</t>
  </si>
  <si>
    <t>pk267</t>
  </si>
  <si>
    <t>アドライヴ</t>
  </si>
  <si>
    <t>三和出版</t>
  </si>
  <si>
    <t>DVD漫画たかし</t>
  </si>
  <si>
    <t>A4変形判、CVSフル</t>
  </si>
  <si>
    <t>MEN'S DVD SEXY</t>
  </si>
  <si>
    <t>DVD貼付け面4C1/3P</t>
  </si>
  <si>
    <t>6月21日(火)</t>
  </si>
  <si>
    <t>pk268</t>
  </si>
  <si>
    <t>DVD TOTAL</t>
  </si>
  <si>
    <t>●リスティング 広告</t>
  </si>
  <si>
    <t>UA</t>
  </si>
  <si>
    <t>adyd</t>
  </si>
  <si>
    <t>ADIT</t>
  </si>
  <si>
    <t>YDN（ディスプレイ広告）</t>
  </si>
  <si>
    <t>6/1～6/30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</si>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</sst>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2.835</v>
      </c>
      <c r="B6" s="187" t="s">
        <v>57</v>
      </c>
      <c r="C6" s="187" t="s">
        <v>58</v>
      </c>
      <c r="D6" s="187"/>
      <c r="E6" s="187" t="s">
        <v>59</v>
      </c>
      <c r="F6" s="187" t="s">
        <v>60</v>
      </c>
      <c r="G6" s="187" t="s">
        <v>61</v>
      </c>
      <c r="H6" s="90" t="s">
        <v>62</v>
      </c>
      <c r="I6" s="90" t="s">
        <v>63</v>
      </c>
      <c r="J6" s="90" t="s">
        <v>64</v>
      </c>
      <c r="K6" s="179">
        <v>200000</v>
      </c>
      <c r="L6" s="79">
        <v>9</v>
      </c>
      <c r="M6" s="79">
        <v>0</v>
      </c>
      <c r="N6" s="79">
        <v>68</v>
      </c>
      <c r="O6" s="91">
        <v>1</v>
      </c>
      <c r="P6" s="92">
        <v>0</v>
      </c>
      <c r="Q6" s="93">
        <f>O6+P6</f>
        <v>1</v>
      </c>
      <c r="R6" s="80">
        <f>IFERROR(Q6/N6,"-")</f>
        <v>0.014705882352941</v>
      </c>
      <c r="S6" s="79">
        <v>0</v>
      </c>
      <c r="T6" s="79">
        <v>0</v>
      </c>
      <c r="U6" s="80">
        <f>IFERROR(T6/(Q6),"-")</f>
        <v>0</v>
      </c>
      <c r="V6" s="81">
        <f>IFERROR(K6/SUM(Q6:Q15),"-")</f>
        <v>11764.705882353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SUM(Y6:Y15)-SUM(K6:K15)</f>
        <v>367000</v>
      </c>
      <c r="AC6" s="83">
        <f>SUM(Y6:Y15)/SUM(K6:K15)</f>
        <v>2.835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65</v>
      </c>
      <c r="C7" s="187" t="s">
        <v>58</v>
      </c>
      <c r="D7" s="187"/>
      <c r="E7" s="187" t="s">
        <v>59</v>
      </c>
      <c r="F7" s="187" t="s">
        <v>60</v>
      </c>
      <c r="G7" s="187" t="s">
        <v>66</v>
      </c>
      <c r="H7" s="90"/>
      <c r="I7" s="90"/>
      <c r="J7" s="90"/>
      <c r="K7" s="179"/>
      <c r="L7" s="79">
        <v>75</v>
      </c>
      <c r="M7" s="79">
        <v>14</v>
      </c>
      <c r="N7" s="79">
        <v>15</v>
      </c>
      <c r="O7" s="91">
        <v>3</v>
      </c>
      <c r="P7" s="92">
        <v>0</v>
      </c>
      <c r="Q7" s="93">
        <f>O7+P7</f>
        <v>3</v>
      </c>
      <c r="R7" s="80">
        <f>IFERROR(Q7/N7,"-")</f>
        <v>0.2</v>
      </c>
      <c r="S7" s="79">
        <v>2</v>
      </c>
      <c r="T7" s="79">
        <v>1</v>
      </c>
      <c r="U7" s="80">
        <f>IFERROR(T7/(Q7),"-")</f>
        <v>0.33333333333333</v>
      </c>
      <c r="V7" s="81"/>
      <c r="W7" s="82">
        <v>1</v>
      </c>
      <c r="X7" s="80">
        <f>IF(Q7=0,"-",W7/Q7)</f>
        <v>0.33333333333333</v>
      </c>
      <c r="Y7" s="184">
        <v>169000</v>
      </c>
      <c r="Z7" s="185">
        <f>IFERROR(Y7/Q7,"-")</f>
        <v>56333.333333333</v>
      </c>
      <c r="AA7" s="185">
        <f>IFERROR(Y7/W7,"-")</f>
        <v>169000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0.66666666666667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0.33333333333333</v>
      </c>
      <c r="CI7" s="135">
        <v>1</v>
      </c>
      <c r="CJ7" s="136">
        <f>IFERROR(CI7/CG7,"-")</f>
        <v>1</v>
      </c>
      <c r="CK7" s="137">
        <v>169000</v>
      </c>
      <c r="CL7" s="138">
        <f>IFERROR(CK7/CG7,"-")</f>
        <v>169000</v>
      </c>
      <c r="CM7" s="139"/>
      <c r="CN7" s="139"/>
      <c r="CO7" s="139">
        <v>1</v>
      </c>
      <c r="CP7" s="140">
        <v>1</v>
      </c>
      <c r="CQ7" s="141">
        <v>169000</v>
      </c>
      <c r="CR7" s="141">
        <v>169000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8"/>
      <c r="B8" s="187" t="s">
        <v>67</v>
      </c>
      <c r="C8" s="187" t="s">
        <v>58</v>
      </c>
      <c r="D8" s="187"/>
      <c r="E8" s="187" t="s">
        <v>68</v>
      </c>
      <c r="F8" s="187" t="s">
        <v>69</v>
      </c>
      <c r="G8" s="187" t="s">
        <v>61</v>
      </c>
      <c r="H8" s="90"/>
      <c r="I8" s="90" t="s">
        <v>63</v>
      </c>
      <c r="J8" s="90"/>
      <c r="K8" s="179"/>
      <c r="L8" s="79">
        <v>6</v>
      </c>
      <c r="M8" s="79">
        <v>0</v>
      </c>
      <c r="N8" s="79">
        <v>58</v>
      </c>
      <c r="O8" s="91">
        <v>1</v>
      </c>
      <c r="P8" s="92">
        <v>0</v>
      </c>
      <c r="Q8" s="93">
        <f>O8+P8</f>
        <v>1</v>
      </c>
      <c r="R8" s="80">
        <f>IFERROR(Q8/N8,"-")</f>
        <v>0.017241379310345</v>
      </c>
      <c r="S8" s="79">
        <v>1</v>
      </c>
      <c r="T8" s="79">
        <v>0</v>
      </c>
      <c r="U8" s="80">
        <f>IFERROR(T8/(Q8),"-")</f>
        <v>0</v>
      </c>
      <c r="V8" s="81"/>
      <c r="W8" s="82">
        <v>0</v>
      </c>
      <c r="X8" s="80">
        <f>IF(Q8=0,"-",W8/Q8)</f>
        <v>0</v>
      </c>
      <c r="Y8" s="184">
        <v>0</v>
      </c>
      <c r="Z8" s="185">
        <f>IFERROR(Y8/Q8,"-")</f>
        <v>0</v>
      </c>
      <c r="AA8" s="185" t="str">
        <f>IFERROR(Y8/W8,"-")</f>
        <v>-</v>
      </c>
      <c r="AB8" s="179"/>
      <c r="AC8" s="83"/>
      <c r="AD8" s="77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>
        <v>1</v>
      </c>
      <c r="CH8" s="134">
        <f>IF(Q8=0,"",IF(CG8=0,"",(CG8/Q8)))</f>
        <v>1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8"/>
      <c r="B9" s="187" t="s">
        <v>70</v>
      </c>
      <c r="C9" s="187" t="s">
        <v>58</v>
      </c>
      <c r="D9" s="187"/>
      <c r="E9" s="187" t="s">
        <v>68</v>
      </c>
      <c r="F9" s="187" t="s">
        <v>69</v>
      </c>
      <c r="G9" s="187" t="s">
        <v>66</v>
      </c>
      <c r="H9" s="90"/>
      <c r="I9" s="90"/>
      <c r="J9" s="90"/>
      <c r="K9" s="179"/>
      <c r="L9" s="79">
        <v>28</v>
      </c>
      <c r="M9" s="79">
        <v>18</v>
      </c>
      <c r="N9" s="79">
        <v>33</v>
      </c>
      <c r="O9" s="91">
        <v>5</v>
      </c>
      <c r="P9" s="92">
        <v>0</v>
      </c>
      <c r="Q9" s="93">
        <f>O9+P9</f>
        <v>5</v>
      </c>
      <c r="R9" s="80">
        <f>IFERROR(Q9/N9,"-")</f>
        <v>0.15151515151515</v>
      </c>
      <c r="S9" s="79">
        <v>2</v>
      </c>
      <c r="T9" s="79">
        <v>1</v>
      </c>
      <c r="U9" s="80">
        <f>IFERROR(T9/(Q9),"-")</f>
        <v>0.2</v>
      </c>
      <c r="V9" s="81"/>
      <c r="W9" s="82">
        <v>3</v>
      </c>
      <c r="X9" s="80">
        <f>IF(Q9=0,"-",W9/Q9)</f>
        <v>0.6</v>
      </c>
      <c r="Y9" s="184">
        <v>395000</v>
      </c>
      <c r="Z9" s="185">
        <f>IFERROR(Y9/Q9,"-")</f>
        <v>79000</v>
      </c>
      <c r="AA9" s="185">
        <f>IFERROR(Y9/W9,"-")</f>
        <v>131666.66666667</v>
      </c>
      <c r="AB9" s="179"/>
      <c r="AC9" s="83"/>
      <c r="AD9" s="77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0.2</v>
      </c>
      <c r="BQ9" s="121">
        <v>1</v>
      </c>
      <c r="BR9" s="122">
        <f>IFERROR(BQ9/BO9,"-")</f>
        <v>1</v>
      </c>
      <c r="BS9" s="123">
        <v>49000</v>
      </c>
      <c r="BT9" s="124">
        <f>IFERROR(BS9/BO9,"-")</f>
        <v>49000</v>
      </c>
      <c r="BU9" s="125"/>
      <c r="BV9" s="125"/>
      <c r="BW9" s="125">
        <v>1</v>
      </c>
      <c r="BX9" s="126">
        <v>2</v>
      </c>
      <c r="BY9" s="127">
        <f>IF(Q9=0,"",IF(BX9=0,"",(BX9/Q9)))</f>
        <v>0.4</v>
      </c>
      <c r="BZ9" s="128">
        <v>1</v>
      </c>
      <c r="CA9" s="129">
        <f>IFERROR(BZ9/BX9,"-")</f>
        <v>0.5</v>
      </c>
      <c r="CB9" s="130">
        <v>3000</v>
      </c>
      <c r="CC9" s="131">
        <f>IFERROR(CB9/BX9,"-")</f>
        <v>1500</v>
      </c>
      <c r="CD9" s="132">
        <v>1</v>
      </c>
      <c r="CE9" s="132"/>
      <c r="CF9" s="132"/>
      <c r="CG9" s="133">
        <v>2</v>
      </c>
      <c r="CH9" s="134">
        <f>IF(Q9=0,"",IF(CG9=0,"",(CG9/Q9)))</f>
        <v>0.4</v>
      </c>
      <c r="CI9" s="135">
        <v>1</v>
      </c>
      <c r="CJ9" s="136">
        <f>IFERROR(CI9/CG9,"-")</f>
        <v>0.5</v>
      </c>
      <c r="CK9" s="137">
        <v>343000</v>
      </c>
      <c r="CL9" s="138">
        <f>IFERROR(CK9/CG9,"-")</f>
        <v>171500</v>
      </c>
      <c r="CM9" s="139"/>
      <c r="CN9" s="139"/>
      <c r="CO9" s="139">
        <v>1</v>
      </c>
      <c r="CP9" s="140">
        <v>3</v>
      </c>
      <c r="CQ9" s="141">
        <v>395000</v>
      </c>
      <c r="CR9" s="141">
        <v>343000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8"/>
      <c r="B10" s="187" t="s">
        <v>71</v>
      </c>
      <c r="C10" s="187" t="s">
        <v>58</v>
      </c>
      <c r="D10" s="187"/>
      <c r="E10" s="187" t="s">
        <v>72</v>
      </c>
      <c r="F10" s="187" t="s">
        <v>73</v>
      </c>
      <c r="G10" s="187" t="s">
        <v>61</v>
      </c>
      <c r="H10" s="90"/>
      <c r="I10" s="90" t="s">
        <v>63</v>
      </c>
      <c r="J10" s="90"/>
      <c r="K10" s="179"/>
      <c r="L10" s="79">
        <v>5</v>
      </c>
      <c r="M10" s="79">
        <v>0</v>
      </c>
      <c r="N10" s="79">
        <v>59</v>
      </c>
      <c r="O10" s="91">
        <v>2</v>
      </c>
      <c r="P10" s="92">
        <v>0</v>
      </c>
      <c r="Q10" s="93">
        <f>O10+P10</f>
        <v>2</v>
      </c>
      <c r="R10" s="80">
        <f>IFERROR(Q10/N10,"-")</f>
        <v>0.033898305084746</v>
      </c>
      <c r="S10" s="79">
        <v>0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4">
        <v>0</v>
      </c>
      <c r="Z10" s="185">
        <f>IFERROR(Y10/Q10,"-")</f>
        <v>0</v>
      </c>
      <c r="AA10" s="185" t="str">
        <f>IFERROR(Y10/W10,"-")</f>
        <v>-</v>
      </c>
      <c r="AB10" s="179"/>
      <c r="AC10" s="83"/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>
        <v>1</v>
      </c>
      <c r="CH10" s="134">
        <f>IF(Q10=0,"",IF(CG10=0,"",(CG10/Q10)))</f>
        <v>0.5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74</v>
      </c>
      <c r="C11" s="187" t="s">
        <v>58</v>
      </c>
      <c r="D11" s="187"/>
      <c r="E11" s="187" t="s">
        <v>72</v>
      </c>
      <c r="F11" s="187" t="s">
        <v>73</v>
      </c>
      <c r="G11" s="187" t="s">
        <v>66</v>
      </c>
      <c r="H11" s="90"/>
      <c r="I11" s="90"/>
      <c r="J11" s="90"/>
      <c r="K11" s="179"/>
      <c r="L11" s="79">
        <v>73</v>
      </c>
      <c r="M11" s="79">
        <v>19</v>
      </c>
      <c r="N11" s="79">
        <v>24</v>
      </c>
      <c r="O11" s="91">
        <v>2</v>
      </c>
      <c r="P11" s="92">
        <v>0</v>
      </c>
      <c r="Q11" s="93">
        <f>O11+P11</f>
        <v>2</v>
      </c>
      <c r="R11" s="80">
        <f>IFERROR(Q11/N11,"-")</f>
        <v>0.083333333333333</v>
      </c>
      <c r="S11" s="79">
        <v>0</v>
      </c>
      <c r="T11" s="79">
        <v>1</v>
      </c>
      <c r="U11" s="80">
        <f>IFERROR(T11/(Q11),"-")</f>
        <v>0.5</v>
      </c>
      <c r="V11" s="81"/>
      <c r="W11" s="82">
        <v>0</v>
      </c>
      <c r="X11" s="80">
        <f>IF(Q11=0,"-",W11/Q11)</f>
        <v>0</v>
      </c>
      <c r="Y11" s="184">
        <v>0</v>
      </c>
      <c r="Z11" s="185">
        <f>IFERROR(Y11/Q11,"-")</f>
        <v>0</v>
      </c>
      <c r="AA11" s="185" t="str">
        <f>IFERROR(Y11/W11,"-")</f>
        <v>-</v>
      </c>
      <c r="AB11" s="179"/>
      <c r="AC11" s="83"/>
      <c r="AD11" s="77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8"/>
      <c r="B12" s="187" t="s">
        <v>75</v>
      </c>
      <c r="C12" s="187" t="s">
        <v>58</v>
      </c>
      <c r="D12" s="187"/>
      <c r="E12" s="187" t="s">
        <v>76</v>
      </c>
      <c r="F12" s="187" t="s">
        <v>77</v>
      </c>
      <c r="G12" s="187" t="s">
        <v>61</v>
      </c>
      <c r="H12" s="90"/>
      <c r="I12" s="90" t="s">
        <v>63</v>
      </c>
      <c r="J12" s="90"/>
      <c r="K12" s="179"/>
      <c r="L12" s="79">
        <v>7</v>
      </c>
      <c r="M12" s="79">
        <v>0</v>
      </c>
      <c r="N12" s="79">
        <v>45</v>
      </c>
      <c r="O12" s="91">
        <v>0</v>
      </c>
      <c r="P12" s="92">
        <v>0</v>
      </c>
      <c r="Q12" s="93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4">
        <v>0</v>
      </c>
      <c r="Z12" s="185" t="str">
        <f>IFERROR(Y12/Q12,"-")</f>
        <v>-</v>
      </c>
      <c r="AA12" s="185" t="str">
        <f>IFERROR(Y12/W12,"-")</f>
        <v>-</v>
      </c>
      <c r="AB12" s="179"/>
      <c r="AC12" s="83"/>
      <c r="AD12" s="77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8"/>
      <c r="B13" s="187" t="s">
        <v>78</v>
      </c>
      <c r="C13" s="187" t="s">
        <v>58</v>
      </c>
      <c r="D13" s="187"/>
      <c r="E13" s="187" t="s">
        <v>76</v>
      </c>
      <c r="F13" s="187" t="s">
        <v>77</v>
      </c>
      <c r="G13" s="187" t="s">
        <v>66</v>
      </c>
      <c r="H13" s="90"/>
      <c r="I13" s="90"/>
      <c r="J13" s="90"/>
      <c r="K13" s="179"/>
      <c r="L13" s="79">
        <v>35</v>
      </c>
      <c r="M13" s="79">
        <v>16</v>
      </c>
      <c r="N13" s="79">
        <v>21</v>
      </c>
      <c r="O13" s="91">
        <v>1</v>
      </c>
      <c r="P13" s="92">
        <v>0</v>
      </c>
      <c r="Q13" s="93">
        <f>O13+P13</f>
        <v>1</v>
      </c>
      <c r="R13" s="80">
        <f>IFERROR(Q13/N13,"-")</f>
        <v>0.047619047619048</v>
      </c>
      <c r="S13" s="79">
        <v>0</v>
      </c>
      <c r="T13" s="79">
        <v>1</v>
      </c>
      <c r="U13" s="80">
        <f>IFERROR(T13/(Q13),"-")</f>
        <v>1</v>
      </c>
      <c r="V13" s="81"/>
      <c r="W13" s="82">
        <v>0</v>
      </c>
      <c r="X13" s="80">
        <f>IF(Q13=0,"-",W13/Q13)</f>
        <v>0</v>
      </c>
      <c r="Y13" s="184">
        <v>0</v>
      </c>
      <c r="Z13" s="185">
        <f>IFERROR(Y13/Q13,"-")</f>
        <v>0</v>
      </c>
      <c r="AA13" s="185" t="str">
        <f>IFERROR(Y13/W13,"-")</f>
        <v>-</v>
      </c>
      <c r="AB13" s="179"/>
      <c r="AC13" s="83"/>
      <c r="AD13" s="77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1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8"/>
      <c r="B14" s="187" t="s">
        <v>79</v>
      </c>
      <c r="C14" s="187" t="s">
        <v>58</v>
      </c>
      <c r="D14" s="187"/>
      <c r="E14" s="187" t="s">
        <v>80</v>
      </c>
      <c r="F14" s="187" t="s">
        <v>81</v>
      </c>
      <c r="G14" s="187" t="s">
        <v>61</v>
      </c>
      <c r="H14" s="90"/>
      <c r="I14" s="90" t="s">
        <v>63</v>
      </c>
      <c r="J14" s="90"/>
      <c r="K14" s="179"/>
      <c r="L14" s="79">
        <v>3</v>
      </c>
      <c r="M14" s="79">
        <v>0</v>
      </c>
      <c r="N14" s="79">
        <v>31</v>
      </c>
      <c r="O14" s="91">
        <v>0</v>
      </c>
      <c r="P14" s="92">
        <v>0</v>
      </c>
      <c r="Q14" s="93">
        <f>O14+P14</f>
        <v>0</v>
      </c>
      <c r="R14" s="80">
        <f>IFERROR(Q14/N14,"-")</f>
        <v>0</v>
      </c>
      <c r="S14" s="79">
        <v>0</v>
      </c>
      <c r="T14" s="79">
        <v>0</v>
      </c>
      <c r="U14" s="80" t="str">
        <f>IFERROR(T14/(Q14),"-")</f>
        <v>-</v>
      </c>
      <c r="V14" s="81"/>
      <c r="W14" s="82">
        <v>0</v>
      </c>
      <c r="X14" s="80" t="str">
        <f>IF(Q14=0,"-",W14/Q14)</f>
        <v>-</v>
      </c>
      <c r="Y14" s="184">
        <v>0</v>
      </c>
      <c r="Z14" s="185" t="str">
        <f>IFERROR(Y14/Q14,"-")</f>
        <v>-</v>
      </c>
      <c r="AA14" s="185" t="str">
        <f>IFERROR(Y14/W14,"-")</f>
        <v>-</v>
      </c>
      <c r="AB14" s="179"/>
      <c r="AC14" s="83"/>
      <c r="AD14" s="77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8"/>
      <c r="B15" s="187" t="s">
        <v>82</v>
      </c>
      <c r="C15" s="187" t="s">
        <v>58</v>
      </c>
      <c r="D15" s="187"/>
      <c r="E15" s="187" t="s">
        <v>80</v>
      </c>
      <c r="F15" s="187" t="s">
        <v>81</v>
      </c>
      <c r="G15" s="187" t="s">
        <v>66</v>
      </c>
      <c r="H15" s="90"/>
      <c r="I15" s="90"/>
      <c r="J15" s="90"/>
      <c r="K15" s="179"/>
      <c r="L15" s="79">
        <v>84</v>
      </c>
      <c r="M15" s="79">
        <v>19</v>
      </c>
      <c r="N15" s="79">
        <v>16</v>
      </c>
      <c r="O15" s="91">
        <v>1</v>
      </c>
      <c r="P15" s="92">
        <v>1</v>
      </c>
      <c r="Q15" s="93">
        <f>O15+P15</f>
        <v>2</v>
      </c>
      <c r="R15" s="80">
        <f>IFERROR(Q15/N15,"-")</f>
        <v>0.125</v>
      </c>
      <c r="S15" s="79">
        <v>0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0.5</v>
      </c>
      <c r="Y15" s="184">
        <v>3000</v>
      </c>
      <c r="Z15" s="185">
        <f>IFERROR(Y15/Q15,"-")</f>
        <v>1500</v>
      </c>
      <c r="AA15" s="185">
        <f>IFERROR(Y15/W15,"-")</f>
        <v>3000</v>
      </c>
      <c r="AB15" s="179"/>
      <c r="AC15" s="83"/>
      <c r="AD15" s="77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>
        <v>1</v>
      </c>
      <c r="CH15" s="134">
        <f>IF(Q15=0,"",IF(CG15=0,"",(CG15/Q15)))</f>
        <v>0.5</v>
      </c>
      <c r="CI15" s="135">
        <v>1</v>
      </c>
      <c r="CJ15" s="136">
        <f>IFERROR(CI15/CG15,"-")</f>
        <v>1</v>
      </c>
      <c r="CK15" s="137">
        <v>3000</v>
      </c>
      <c r="CL15" s="138">
        <f>IFERROR(CK15/CG15,"-")</f>
        <v>3000</v>
      </c>
      <c r="CM15" s="139">
        <v>1</v>
      </c>
      <c r="CN15" s="139"/>
      <c r="CO15" s="139"/>
      <c r="CP15" s="140">
        <v>1</v>
      </c>
      <c r="CQ15" s="141">
        <v>3000</v>
      </c>
      <c r="CR15" s="141">
        <v>3000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0.63333333333333</v>
      </c>
      <c r="B16" s="187" t="s">
        <v>83</v>
      </c>
      <c r="C16" s="187" t="s">
        <v>58</v>
      </c>
      <c r="D16" s="187"/>
      <c r="E16" s="187" t="s">
        <v>59</v>
      </c>
      <c r="F16" s="187" t="s">
        <v>84</v>
      </c>
      <c r="G16" s="187" t="s">
        <v>61</v>
      </c>
      <c r="H16" s="90" t="s">
        <v>85</v>
      </c>
      <c r="I16" s="90" t="s">
        <v>86</v>
      </c>
      <c r="J16" s="188" t="s">
        <v>87</v>
      </c>
      <c r="K16" s="179">
        <v>120000</v>
      </c>
      <c r="L16" s="79">
        <v>21</v>
      </c>
      <c r="M16" s="79">
        <v>0</v>
      </c>
      <c r="N16" s="79">
        <v>77</v>
      </c>
      <c r="O16" s="91">
        <v>9</v>
      </c>
      <c r="P16" s="92">
        <v>0</v>
      </c>
      <c r="Q16" s="93">
        <f>O16+P16</f>
        <v>9</v>
      </c>
      <c r="R16" s="80">
        <f>IFERROR(Q16/N16,"-")</f>
        <v>0.11688311688312</v>
      </c>
      <c r="S16" s="79">
        <v>6</v>
      </c>
      <c r="T16" s="79">
        <v>1</v>
      </c>
      <c r="U16" s="80">
        <f>IFERROR(T16/(Q16),"-")</f>
        <v>0.11111111111111</v>
      </c>
      <c r="V16" s="81">
        <f>IFERROR(K16/SUM(Q16:Q17),"-")</f>
        <v>10000</v>
      </c>
      <c r="W16" s="82">
        <v>3</v>
      </c>
      <c r="X16" s="80">
        <f>IF(Q16=0,"-",W16/Q16)</f>
        <v>0.33333333333333</v>
      </c>
      <c r="Y16" s="184">
        <v>76000</v>
      </c>
      <c r="Z16" s="185">
        <f>IFERROR(Y16/Q16,"-")</f>
        <v>8444.4444444444</v>
      </c>
      <c r="AA16" s="185">
        <f>IFERROR(Y16/W16,"-")</f>
        <v>25333.333333333</v>
      </c>
      <c r="AB16" s="179">
        <f>SUM(Y16:Y17)-SUM(K16:K17)</f>
        <v>-44000</v>
      </c>
      <c r="AC16" s="83">
        <f>SUM(Y16:Y17)/SUM(K16:K17)</f>
        <v>0.63333333333333</v>
      </c>
      <c r="AD16" s="77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0.11111111111111</v>
      </c>
      <c r="AP16" s="100">
        <v>1</v>
      </c>
      <c r="AQ16" s="102">
        <f>IFERROR(AP16/AN16,"-")</f>
        <v>1</v>
      </c>
      <c r="AR16" s="103">
        <v>43000</v>
      </c>
      <c r="AS16" s="104">
        <f>IFERROR(AR16/AN16,"-")</f>
        <v>43000</v>
      </c>
      <c r="AT16" s="105"/>
      <c r="AU16" s="105"/>
      <c r="AV16" s="105">
        <v>1</v>
      </c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0.22222222222222</v>
      </c>
      <c r="BH16" s="112">
        <v>1</v>
      </c>
      <c r="BI16" s="114">
        <f>IFERROR(BH16/BF16,"-")</f>
        <v>0.5</v>
      </c>
      <c r="BJ16" s="115">
        <v>13000</v>
      </c>
      <c r="BK16" s="116">
        <f>IFERROR(BJ16/BF16,"-")</f>
        <v>6500</v>
      </c>
      <c r="BL16" s="117"/>
      <c r="BM16" s="117">
        <v>1</v>
      </c>
      <c r="BN16" s="117"/>
      <c r="BO16" s="119">
        <v>3</v>
      </c>
      <c r="BP16" s="120">
        <f>IF(Q16=0,"",IF(BO16=0,"",(BO16/Q16)))</f>
        <v>0.33333333333333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3</v>
      </c>
      <c r="BY16" s="127">
        <f>IF(Q16=0,"",IF(BX16=0,"",(BX16/Q16)))</f>
        <v>0.33333333333333</v>
      </c>
      <c r="BZ16" s="128">
        <v>1</v>
      </c>
      <c r="CA16" s="129">
        <f>IFERROR(BZ16/BX16,"-")</f>
        <v>0.33333333333333</v>
      </c>
      <c r="CB16" s="130">
        <v>20000</v>
      </c>
      <c r="CC16" s="131">
        <f>IFERROR(CB16/BX16,"-")</f>
        <v>6666.6666666667</v>
      </c>
      <c r="CD16" s="132"/>
      <c r="CE16" s="132">
        <v>1</v>
      </c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3</v>
      </c>
      <c r="CQ16" s="141">
        <v>76000</v>
      </c>
      <c r="CR16" s="141">
        <v>43000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8"/>
      <c r="B17" s="187" t="s">
        <v>88</v>
      </c>
      <c r="C17" s="187" t="s">
        <v>58</v>
      </c>
      <c r="D17" s="187"/>
      <c r="E17" s="187" t="s">
        <v>59</v>
      </c>
      <c r="F17" s="187" t="s">
        <v>84</v>
      </c>
      <c r="G17" s="187" t="s">
        <v>66</v>
      </c>
      <c r="H17" s="90"/>
      <c r="I17" s="90"/>
      <c r="J17" s="90"/>
      <c r="K17" s="179"/>
      <c r="L17" s="79">
        <v>32</v>
      </c>
      <c r="M17" s="79">
        <v>15</v>
      </c>
      <c r="N17" s="79">
        <v>18</v>
      </c>
      <c r="O17" s="91">
        <v>3</v>
      </c>
      <c r="P17" s="92">
        <v>0</v>
      </c>
      <c r="Q17" s="93">
        <f>O17+P17</f>
        <v>3</v>
      </c>
      <c r="R17" s="80">
        <f>IFERROR(Q17/N17,"-")</f>
        <v>0.16666666666667</v>
      </c>
      <c r="S17" s="79">
        <v>1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4">
        <v>0</v>
      </c>
      <c r="Z17" s="185">
        <f>IFERROR(Y17/Q17,"-")</f>
        <v>0</v>
      </c>
      <c r="AA17" s="185" t="str">
        <f>IFERROR(Y17/W17,"-")</f>
        <v>-</v>
      </c>
      <c r="AB17" s="179"/>
      <c r="AC17" s="83"/>
      <c r="AD17" s="77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0.33333333333333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1</v>
      </c>
      <c r="BP17" s="120">
        <f>IF(Q17=0,"",IF(BO17=0,"",(BO17/Q17)))</f>
        <v>0.33333333333333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1</v>
      </c>
      <c r="BY17" s="127">
        <f>IF(Q17=0,"",IF(BX17=0,"",(BX17/Q17)))</f>
        <v>0.33333333333333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30"/>
      <c r="B18" s="87"/>
      <c r="C18" s="87"/>
      <c r="D18" s="88"/>
      <c r="E18" s="88"/>
      <c r="F18" s="88"/>
      <c r="G18" s="89"/>
      <c r="H18" s="90"/>
      <c r="I18" s="90"/>
      <c r="J18" s="90"/>
      <c r="K18" s="180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6"/>
      <c r="Z18" s="186"/>
      <c r="AA18" s="186"/>
      <c r="AB18" s="186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81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6"/>
      <c r="Z19" s="186"/>
      <c r="AA19" s="186"/>
      <c r="AB19" s="186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2.009375</v>
      </c>
      <c r="B20" s="39"/>
      <c r="C20" s="39"/>
      <c r="D20" s="39"/>
      <c r="E20" s="39"/>
      <c r="F20" s="39"/>
      <c r="G20" s="39"/>
      <c r="H20" s="40" t="s">
        <v>89</v>
      </c>
      <c r="I20" s="40"/>
      <c r="J20" s="40"/>
      <c r="K20" s="182">
        <f>SUM(K6:K19)</f>
        <v>320000</v>
      </c>
      <c r="L20" s="41">
        <f>SUM(L6:L19)</f>
        <v>378</v>
      </c>
      <c r="M20" s="41">
        <f>SUM(M6:M19)</f>
        <v>101</v>
      </c>
      <c r="N20" s="41">
        <f>SUM(N6:N19)</f>
        <v>465</v>
      </c>
      <c r="O20" s="41">
        <f>SUM(O6:O19)</f>
        <v>28</v>
      </c>
      <c r="P20" s="41">
        <f>SUM(P6:P19)</f>
        <v>1</v>
      </c>
      <c r="Q20" s="41">
        <f>SUM(Q6:Q19)</f>
        <v>29</v>
      </c>
      <c r="R20" s="42">
        <f>IFERROR(Q20/N20,"-")</f>
        <v>0.062365591397849</v>
      </c>
      <c r="S20" s="76">
        <f>SUM(S6:S19)</f>
        <v>12</v>
      </c>
      <c r="T20" s="76">
        <f>SUM(T6:T19)</f>
        <v>5</v>
      </c>
      <c r="U20" s="42">
        <f>IFERROR(S20/Q20,"-")</f>
        <v>0.41379310344828</v>
      </c>
      <c r="V20" s="43">
        <f>IFERROR(K20/Q20,"-")</f>
        <v>11034.482758621</v>
      </c>
      <c r="W20" s="44">
        <f>SUM(W6:W19)</f>
        <v>8</v>
      </c>
      <c r="X20" s="42">
        <f>IFERROR(W20/Q20,"-")</f>
        <v>0.27586206896552</v>
      </c>
      <c r="Y20" s="182">
        <f>SUM(Y6:Y19)</f>
        <v>643000</v>
      </c>
      <c r="Z20" s="182">
        <f>IFERROR(Y20/Q20,"-")</f>
        <v>22172.413793103</v>
      </c>
      <c r="AA20" s="182">
        <f>IFERROR(Y20/W20,"-")</f>
        <v>80375</v>
      </c>
      <c r="AB20" s="182">
        <f>Y20-K20</f>
        <v>323000</v>
      </c>
      <c r="AC20" s="45">
        <f>Y20/K20</f>
        <v>2.009375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5"/>
    <mergeCell ref="K6:K15"/>
    <mergeCell ref="V6:V15"/>
    <mergeCell ref="AB6:AB15"/>
    <mergeCell ref="AC6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90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0.64666666666667</v>
      </c>
      <c r="B10" s="187" t="s">
        <v>91</v>
      </c>
      <c r="C10" s="187"/>
      <c r="D10" s="187"/>
      <c r="E10" s="187"/>
      <c r="F10" s="187"/>
      <c r="G10" s="187" t="s">
        <v>61</v>
      </c>
      <c r="H10" s="90" t="s">
        <v>92</v>
      </c>
      <c r="I10" s="90"/>
      <c r="J10" s="90" t="s">
        <v>93</v>
      </c>
      <c r="K10" s="179">
        <v>450000</v>
      </c>
      <c r="L10" s="79">
        <v>36</v>
      </c>
      <c r="M10" s="79">
        <v>0</v>
      </c>
      <c r="N10" s="79">
        <v>175</v>
      </c>
      <c r="O10" s="91">
        <v>10</v>
      </c>
      <c r="P10" s="92">
        <v>0</v>
      </c>
      <c r="Q10" s="93">
        <f>O10+P10</f>
        <v>10</v>
      </c>
      <c r="R10" s="80">
        <f>IFERROR(Q10/N10,"-")</f>
        <v>0.057142857142857</v>
      </c>
      <c r="S10" s="79">
        <v>2</v>
      </c>
      <c r="T10" s="79">
        <v>6</v>
      </c>
      <c r="U10" s="80">
        <f>IFERROR(T10/(Q10),"-")</f>
        <v>0.6</v>
      </c>
      <c r="V10" s="81">
        <f>IFERROR(K10/SUM(Q10:Q15),"-")</f>
        <v>12162.162162162</v>
      </c>
      <c r="W10" s="82">
        <v>0</v>
      </c>
      <c r="X10" s="80">
        <f>IF(Q10=0,"-",W10/Q10)</f>
        <v>0</v>
      </c>
      <c r="Y10" s="184">
        <v>0</v>
      </c>
      <c r="Z10" s="185">
        <f>IFERROR(Y10/Q10,"-")</f>
        <v>0</v>
      </c>
      <c r="AA10" s="185" t="str">
        <f>IFERROR(Y10/W10,"-")</f>
        <v>-</v>
      </c>
      <c r="AB10" s="179">
        <f>SUM(Y10:Y15)-SUM(K10:K15)</f>
        <v>-159000</v>
      </c>
      <c r="AC10" s="83">
        <f>SUM(Y10:Y15)/SUM(K10:K15)</f>
        <v>0.64666666666667</v>
      </c>
      <c r="AD10" s="77"/>
      <c r="AE10" s="94">
        <v>1</v>
      </c>
      <c r="AF10" s="95">
        <f>IF(Q10=0,"",IF(AE10=0,"",(AE10/Q10)))</f>
        <v>0.1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4</v>
      </c>
      <c r="AO10" s="101">
        <f>IF(Q10=0,"",IF(AN10=0,"",(AN10/Q10)))</f>
        <v>0.4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</v>
      </c>
      <c r="BG10" s="113">
        <f>IF(Q10=0,"",IF(BF10=0,"",(BF10/Q10)))</f>
        <v>0.1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0.1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0.1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94</v>
      </c>
      <c r="C11" s="187"/>
      <c r="D11" s="187"/>
      <c r="E11" s="187"/>
      <c r="F11" s="187"/>
      <c r="G11" s="187" t="s">
        <v>61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0</v>
      </c>
      <c r="P11" s="92">
        <v>0</v>
      </c>
      <c r="Q11" s="93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95</v>
      </c>
      <c r="C12" s="187"/>
      <c r="D12" s="187"/>
      <c r="E12" s="187"/>
      <c r="F12" s="187"/>
      <c r="G12" s="187" t="s">
        <v>61</v>
      </c>
      <c r="H12" s="90"/>
      <c r="I12" s="90"/>
      <c r="J12" s="90"/>
      <c r="K12" s="180"/>
      <c r="L12" s="34">
        <v>0</v>
      </c>
      <c r="M12" s="34">
        <v>0</v>
      </c>
      <c r="N12" s="31">
        <v>0</v>
      </c>
      <c r="O12" s="23">
        <v>0</v>
      </c>
      <c r="P12" s="23">
        <v>0</v>
      </c>
      <c r="Q12" s="23">
        <f>O12+P12</f>
        <v>0</v>
      </c>
      <c r="R12" s="32" t="str">
        <f>IFERROR(Q12/N12,"-")</f>
        <v>-</v>
      </c>
      <c r="S12" s="32">
        <v>0</v>
      </c>
      <c r="T12" s="23">
        <v>0</v>
      </c>
      <c r="U12" s="32" t="str">
        <f>IFERROR(T12/(Q12),"-")</f>
        <v>-</v>
      </c>
      <c r="V12" s="25"/>
      <c r="W12" s="25">
        <v>0</v>
      </c>
      <c r="X12" s="25" t="str">
        <f>IF(Q12=0,"-",W12/Q12)</f>
        <v>-</v>
      </c>
      <c r="Y12" s="186">
        <v>0</v>
      </c>
      <c r="Z12" s="186" t="str">
        <f>IFERROR(Y12/Q12,"-")</f>
        <v>-</v>
      </c>
      <c r="AA12" s="186" t="str">
        <f>IFERROR(Y12/W12,"-")</f>
        <v>-</v>
      </c>
      <c r="AB12" s="186"/>
      <c r="AC12" s="33"/>
      <c r="AD12" s="57"/>
      <c r="AE12" s="61"/>
      <c r="AF12" s="62" t="str">
        <f>IF(Q12=0,"",IF(AE12=0,"",(AE12/Q12)))</f>
        <v/>
      </c>
      <c r="AG12" s="61"/>
      <c r="AH12" s="65" t="str">
        <f>IFERROR(AG12/AE12,"-")</f>
        <v>-</v>
      </c>
      <c r="AI12" s="66"/>
      <c r="AJ12" s="67" t="str">
        <f>IFERROR(AI12/AE12,"-")</f>
        <v>-</v>
      </c>
      <c r="AK12" s="68"/>
      <c r="AL12" s="68"/>
      <c r="AM12" s="68"/>
      <c r="AN12" s="61"/>
      <c r="AO12" s="62" t="str">
        <f>IF(Q12=0,"",IF(AN12=0,"",(AN12/Q12)))</f>
        <v/>
      </c>
      <c r="AP12" s="61"/>
      <c r="AQ12" s="65" t="str">
        <f>IFERROR(AP12/AN12,"-")</f>
        <v>-</v>
      </c>
      <c r="AR12" s="66"/>
      <c r="AS12" s="67" t="str">
        <f>IFERROR(AR12/AN12,"-")</f>
        <v>-</v>
      </c>
      <c r="AT12" s="68"/>
      <c r="AU12" s="68"/>
      <c r="AV12" s="68"/>
      <c r="AW12" s="61"/>
      <c r="AX12" s="62" t="str">
        <f>IF(Q12=0,"",IF(AW12=0,"",(AW12/Q12)))</f>
        <v/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 t="str">
        <f>IF(Q12=0,"",IF(BF12=0,"",(BF12/Q12)))</f>
        <v/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/>
      <c r="BP12" s="64" t="str">
        <f>IF(Q12=0,"",IF(BO12=0,"",(BO12/Q12)))</f>
        <v/>
      </c>
      <c r="BQ12" s="61"/>
      <c r="BR12" s="65" t="str">
        <f>IFERROR(BQ12/BO12,"-")</f>
        <v>-</v>
      </c>
      <c r="BS12" s="66"/>
      <c r="BT12" s="67" t="str">
        <f>IFERROR(BS12/BO12,"-")</f>
        <v>-</v>
      </c>
      <c r="BU12" s="68"/>
      <c r="BV12" s="68"/>
      <c r="BW12" s="68"/>
      <c r="BX12" s="63"/>
      <c r="BY12" s="64" t="str">
        <f>IF(Q12=0,"",IF(BX12=0,"",(BX12/Q12)))</f>
        <v/>
      </c>
      <c r="BZ12" s="61"/>
      <c r="CA12" s="65" t="str">
        <f>IFERROR(BZ12/BX12,"-")</f>
        <v>-</v>
      </c>
      <c r="CB12" s="66"/>
      <c r="CC12" s="67" t="str">
        <f>IFERROR(CB12/BX12,"-")</f>
        <v>-</v>
      </c>
      <c r="CD12" s="68"/>
      <c r="CE12" s="68"/>
      <c r="CF12" s="68"/>
      <c r="CG12" s="63"/>
      <c r="CH12" s="64" t="str">
        <f>IF(Q12=0,"",IF(CG12=0,"",(CG12/Q12)))</f>
        <v/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96</v>
      </c>
      <c r="C13" s="187"/>
      <c r="D13" s="187"/>
      <c r="E13" s="187"/>
      <c r="F13" s="187"/>
      <c r="G13" s="187" t="s">
        <v>66</v>
      </c>
      <c r="H13" s="36"/>
      <c r="I13" s="36"/>
      <c r="J13" s="73"/>
      <c r="K13" s="181"/>
      <c r="L13" s="34">
        <v>5</v>
      </c>
      <c r="M13" s="34">
        <v>3</v>
      </c>
      <c r="N13" s="31">
        <v>1</v>
      </c>
      <c r="O13" s="23">
        <v>0</v>
      </c>
      <c r="P13" s="23">
        <v>0</v>
      </c>
      <c r="Q13" s="23">
        <f>O13+P13</f>
        <v>0</v>
      </c>
      <c r="R13" s="32">
        <f>IFERROR(Q13/N13,"-")</f>
        <v>0</v>
      </c>
      <c r="S13" s="32">
        <v>0</v>
      </c>
      <c r="T13" s="23">
        <v>0</v>
      </c>
      <c r="U13" s="32" t="str">
        <f>IFERROR(T13/(Q13),"-")</f>
        <v>-</v>
      </c>
      <c r="V13" s="25"/>
      <c r="W13" s="25">
        <v>0</v>
      </c>
      <c r="X13" s="25" t="str">
        <f>IF(Q13=0,"-",W13/Q13)</f>
        <v>-</v>
      </c>
      <c r="Y13" s="186">
        <v>0</v>
      </c>
      <c r="Z13" s="186" t="str">
        <f>IFERROR(Y13/Q13,"-")</f>
        <v>-</v>
      </c>
      <c r="AA13" s="186" t="str">
        <f>IFERROR(Y13/W13,"-")</f>
        <v>-</v>
      </c>
      <c r="AB13" s="186"/>
      <c r="AC13" s="33"/>
      <c r="AD13" s="59"/>
      <c r="AE13" s="61"/>
      <c r="AF13" s="62" t="str">
        <f>IF(Q13=0,"",IF(AE13=0,"",(AE13/Q13)))</f>
        <v/>
      </c>
      <c r="AG13" s="61"/>
      <c r="AH13" s="65" t="str">
        <f>IFERROR(AG13/AE13,"-")</f>
        <v>-</v>
      </c>
      <c r="AI13" s="66"/>
      <c r="AJ13" s="67" t="str">
        <f>IFERROR(AI13/AE13,"-")</f>
        <v>-</v>
      </c>
      <c r="AK13" s="68"/>
      <c r="AL13" s="68"/>
      <c r="AM13" s="68"/>
      <c r="AN13" s="61"/>
      <c r="AO13" s="62" t="str">
        <f>IF(Q13=0,"",IF(AN13=0,"",(AN13/Q13)))</f>
        <v/>
      </c>
      <c r="AP13" s="61"/>
      <c r="AQ13" s="65" t="str">
        <f>IFERROR(AP13/AN13,"-")</f>
        <v>-</v>
      </c>
      <c r="AR13" s="66"/>
      <c r="AS13" s="67" t="str">
        <f>IFERROR(AR13/AN13,"-")</f>
        <v>-</v>
      </c>
      <c r="AT13" s="68"/>
      <c r="AU13" s="68"/>
      <c r="AV13" s="68"/>
      <c r="AW13" s="61"/>
      <c r="AX13" s="62" t="str">
        <f>IF(Q13=0,"",IF(AW13=0,"",(AW13/Q13)))</f>
        <v/>
      </c>
      <c r="AY13" s="61"/>
      <c r="AZ13" s="65" t="str">
        <f>IFERROR(AY13/AW13,"-")</f>
        <v>-</v>
      </c>
      <c r="BA13" s="66"/>
      <c r="BB13" s="67" t="str">
        <f>IFERROR(BA13/AW13,"-")</f>
        <v>-</v>
      </c>
      <c r="BC13" s="68"/>
      <c r="BD13" s="68"/>
      <c r="BE13" s="68"/>
      <c r="BF13" s="61"/>
      <c r="BG13" s="62" t="str">
        <f>IF(Q13=0,"",IF(BF13=0,"",(BF13/Q13)))</f>
        <v/>
      </c>
      <c r="BH13" s="61"/>
      <c r="BI13" s="65" t="str">
        <f>IFERROR(BH13/BF13,"-")</f>
        <v>-</v>
      </c>
      <c r="BJ13" s="66"/>
      <c r="BK13" s="67" t="str">
        <f>IFERROR(BJ13/BF13,"-")</f>
        <v>-</v>
      </c>
      <c r="BL13" s="68"/>
      <c r="BM13" s="68"/>
      <c r="BN13" s="68"/>
      <c r="BO13" s="63"/>
      <c r="BP13" s="64" t="str">
        <f>IF(Q13=0,"",IF(BO13=0,"",(BO13/Q13)))</f>
        <v/>
      </c>
      <c r="BQ13" s="61"/>
      <c r="BR13" s="65" t="str">
        <f>IFERROR(BQ13/BO13,"-")</f>
        <v>-</v>
      </c>
      <c r="BS13" s="66"/>
      <c r="BT13" s="67" t="str">
        <f>IFERROR(BS13/BO13,"-")</f>
        <v>-</v>
      </c>
      <c r="BU13" s="68"/>
      <c r="BV13" s="68"/>
      <c r="BW13" s="68"/>
      <c r="BX13" s="63"/>
      <c r="BY13" s="64" t="str">
        <f>IF(Q13=0,"",IF(BX13=0,"",(BX13/Q13)))</f>
        <v/>
      </c>
      <c r="BZ13" s="61"/>
      <c r="CA13" s="65" t="str">
        <f>IFERROR(BZ13/BX13,"-")</f>
        <v>-</v>
      </c>
      <c r="CB13" s="66"/>
      <c r="CC13" s="67" t="str">
        <f>IFERROR(CB13/BX13,"-")</f>
        <v>-</v>
      </c>
      <c r="CD13" s="68"/>
      <c r="CE13" s="68"/>
      <c r="CF13" s="68"/>
      <c r="CG13" s="63"/>
      <c r="CH13" s="64" t="str">
        <f>IF(Q13=0,"",IF(CG13=0,"",(CG13/Q13)))</f>
        <v/>
      </c>
      <c r="CI13" s="61"/>
      <c r="CJ13" s="65" t="str">
        <f>IFERROR(CI13/CG13,"-")</f>
        <v>-</v>
      </c>
      <c r="CK13" s="66"/>
      <c r="CL13" s="67" t="str">
        <f>IFERROR(CK13/CG13,"-")</f>
        <v>-</v>
      </c>
      <c r="CM13" s="68"/>
      <c r="CN13" s="68"/>
      <c r="CO13" s="68"/>
      <c r="CP13" s="69">
        <v>0</v>
      </c>
      <c r="CQ13" s="66">
        <v>0</v>
      </c>
      <c r="CR13" s="66"/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97</v>
      </c>
      <c r="C14" s="187"/>
      <c r="D14" s="187"/>
      <c r="E14" s="187"/>
      <c r="F14" s="187"/>
      <c r="G14" s="187" t="s">
        <v>66</v>
      </c>
      <c r="H14" s="40"/>
      <c r="I14" s="40"/>
      <c r="J14" s="40"/>
      <c r="K14" s="182"/>
      <c r="L14" s="41">
        <v>236</v>
      </c>
      <c r="M14" s="41">
        <v>135</v>
      </c>
      <c r="N14" s="41">
        <v>142</v>
      </c>
      <c r="O14" s="41">
        <v>26</v>
      </c>
      <c r="P14" s="41">
        <v>1</v>
      </c>
      <c r="Q14" s="41">
        <f>O14+P14</f>
        <v>27</v>
      </c>
      <c r="R14" s="42">
        <f>IFERROR(Q14/N14,"-")</f>
        <v>0.19014084507042</v>
      </c>
      <c r="S14" s="76">
        <v>13</v>
      </c>
      <c r="T14" s="76">
        <v>1</v>
      </c>
      <c r="U14" s="42">
        <f>IFERROR(T14/(Q14),"-")</f>
        <v>0.037037037037037</v>
      </c>
      <c r="V14" s="43"/>
      <c r="W14" s="44">
        <v>2</v>
      </c>
      <c r="X14" s="42">
        <f>IF(Q14=0,"-",W14/Q14)</f>
        <v>0.074074074074074</v>
      </c>
      <c r="Y14" s="182">
        <v>291000</v>
      </c>
      <c r="Z14" s="182">
        <f>IFERROR(Y14/Q14,"-")</f>
        <v>10777.777777778</v>
      </c>
      <c r="AA14" s="182">
        <f>IFERROR(Y14/W14,"-")</f>
        <v>145500</v>
      </c>
      <c r="AB14" s="182"/>
      <c r="AC14" s="45"/>
      <c r="AD14" s="58"/>
      <c r="AE14" s="60">
        <v>1</v>
      </c>
      <c r="AF14" s="60">
        <f>IF(Q14=0,"",IF(AE14=0,"",(AE14/Q14)))</f>
        <v>0.037037037037037</v>
      </c>
      <c r="AG14" s="60"/>
      <c r="AH14" s="60">
        <f>IFERROR(AG14/AE14,"-")</f>
        <v>0</v>
      </c>
      <c r="AI14" s="60"/>
      <c r="AJ14" s="60">
        <f>IFERROR(AI14/AE14,"-")</f>
        <v>0</v>
      </c>
      <c r="AK14" s="60"/>
      <c r="AL14" s="60"/>
      <c r="AM14" s="60"/>
      <c r="AN14" s="60">
        <v>2</v>
      </c>
      <c r="AO14" s="60">
        <f>IF(Q14=0,"",IF(AN14=0,"",(AN14/Q14)))</f>
        <v>0.074074074074074</v>
      </c>
      <c r="AP14" s="60"/>
      <c r="AQ14" s="60">
        <f>IFERROR(AP14/AN14,"-")</f>
        <v>0</v>
      </c>
      <c r="AR14" s="60"/>
      <c r="AS14" s="60">
        <f>IFERROR(AR14/AN14,"-")</f>
        <v>0</v>
      </c>
      <c r="AT14" s="60"/>
      <c r="AU14" s="60"/>
      <c r="AV14" s="60"/>
      <c r="AW14" s="60">
        <v>1</v>
      </c>
      <c r="AX14" s="60">
        <f>IF(Q14=0,"",IF(AW14=0,"",(AW14/Q14)))</f>
        <v>0.037037037037037</v>
      </c>
      <c r="AY14" s="60"/>
      <c r="AZ14" s="60">
        <f>IFERROR(AY14/AW14,"-")</f>
        <v>0</v>
      </c>
      <c r="BA14" s="60"/>
      <c r="BB14" s="60">
        <f>IFERROR(BA14/AW14,"-")</f>
        <v>0</v>
      </c>
      <c r="BC14" s="60"/>
      <c r="BD14" s="60"/>
      <c r="BE14" s="60"/>
      <c r="BF14" s="60">
        <v>7</v>
      </c>
      <c r="BG14" s="60">
        <f>IF(Q14=0,"",IF(BF14=0,"",(BF14/Q14)))</f>
        <v>0.25925925925926</v>
      </c>
      <c r="BH14" s="60"/>
      <c r="BI14" s="60">
        <f>IFERROR(BH14/BF14,"-")</f>
        <v>0</v>
      </c>
      <c r="BJ14" s="60"/>
      <c r="BK14" s="60">
        <f>IFERROR(BJ14/BF14,"-")</f>
        <v>0</v>
      </c>
      <c r="BL14" s="60"/>
      <c r="BM14" s="60"/>
      <c r="BN14" s="60"/>
      <c r="BO14" s="60">
        <v>10</v>
      </c>
      <c r="BP14" s="60">
        <f>IF(Q14=0,"",IF(BO14=0,"",(BO14/Q14)))</f>
        <v>0.37037037037037</v>
      </c>
      <c r="BQ14" s="60">
        <v>1</v>
      </c>
      <c r="BR14" s="60">
        <f>IFERROR(BQ14/BO14,"-")</f>
        <v>0.1</v>
      </c>
      <c r="BS14" s="60">
        <v>124000</v>
      </c>
      <c r="BT14" s="60">
        <f>IFERROR(BS14/BO14,"-")</f>
        <v>12400</v>
      </c>
      <c r="BU14" s="60"/>
      <c r="BV14" s="60"/>
      <c r="BW14" s="60">
        <v>1</v>
      </c>
      <c r="BX14" s="60">
        <v>4</v>
      </c>
      <c r="BY14" s="60">
        <f>IF(Q14=0,"",IF(BX14=0,"",(BX14/Q14)))</f>
        <v>0.14814814814815</v>
      </c>
      <c r="BZ14" s="60"/>
      <c r="CA14" s="60">
        <f>IFERROR(BZ14/BX14,"-")</f>
        <v>0</v>
      </c>
      <c r="CB14" s="60"/>
      <c r="CC14" s="60">
        <f>IFERROR(CB14/BX14,"-")</f>
        <v>0</v>
      </c>
      <c r="CD14" s="60"/>
      <c r="CE14" s="60"/>
      <c r="CF14" s="60"/>
      <c r="CG14" s="60">
        <v>2</v>
      </c>
      <c r="CH14" s="60">
        <f>IF(Q14=0,"",IF(CG14=0,"",(CG14/Q14)))</f>
        <v>0.074074074074074</v>
      </c>
      <c r="CI14" s="60">
        <v>1</v>
      </c>
      <c r="CJ14" s="60">
        <f>IFERROR(CI14/CG14,"-")</f>
        <v>0.5</v>
      </c>
      <c r="CK14" s="60">
        <v>167000</v>
      </c>
      <c r="CL14" s="60">
        <f>IFERROR(CK14/CG14,"-")</f>
        <v>83500</v>
      </c>
      <c r="CM14" s="60"/>
      <c r="CN14" s="60"/>
      <c r="CO14" s="60">
        <v>1</v>
      </c>
      <c r="CP14" s="60">
        <v>2</v>
      </c>
      <c r="CQ14" s="60">
        <v>291000</v>
      </c>
      <c r="CR14" s="60">
        <v>167000</v>
      </c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98</v>
      </c>
      <c r="C15" s="187"/>
      <c r="D15" s="187"/>
      <c r="E15" s="187"/>
      <c r="F15" s="187"/>
      <c r="G15" s="187" t="s">
        <v>66</v>
      </c>
      <c r="H15" s="72"/>
      <c r="I15" s="72"/>
      <c r="J15" s="72"/>
      <c r="L15" s="72">
        <v>1</v>
      </c>
      <c r="M15" s="72">
        <v>1</v>
      </c>
      <c r="N15" s="72">
        <v>0</v>
      </c>
      <c r="O15" s="72">
        <v>0</v>
      </c>
      <c r="P15" s="72">
        <v>0</v>
      </c>
      <c r="Q15" s="72">
        <f>O15+P15</f>
        <v>0</v>
      </c>
      <c r="R15" s="72" t="str">
        <f>IFERROR(Q15/N15,"-")</f>
        <v>-</v>
      </c>
      <c r="S15" s="72">
        <v>0</v>
      </c>
      <c r="T15" s="72">
        <v>0</v>
      </c>
      <c r="U15" s="72" t="str">
        <f>IFERROR(T15/(Q15),"-")</f>
        <v>-</v>
      </c>
      <c r="W15" s="72">
        <v>0</v>
      </c>
      <c r="X15" s="72" t="str">
        <f>IF(Q15=0,"-",W15/Q15)</f>
        <v>-</v>
      </c>
      <c r="Y15" s="72">
        <v>0</v>
      </c>
      <c r="Z15" s="72" t="str">
        <f>IFERROR(Y15/Q15,"-")</f>
        <v>-</v>
      </c>
      <c r="AA15" s="72" t="str">
        <f>IFERROR(Y15/W15,"-")</f>
        <v>-</v>
      </c>
      <c r="AE15" s="72"/>
      <c r="AF15" s="72" t="str">
        <f>IF(Q15=0,"",IF(AE15=0,"",(AE15/Q15)))</f>
        <v/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/>
      <c r="AO15" s="72" t="str">
        <f>IF(Q15=0,"",IF(AN15=0,"",(AN15/Q15)))</f>
        <v/>
      </c>
      <c r="AP15" s="72"/>
      <c r="AQ15" s="72" t="str">
        <f>IFERROR(AP15/AN15,"-")</f>
        <v>-</v>
      </c>
      <c r="AR15" s="72"/>
      <c r="AS15" s="72" t="str">
        <f>IFERROR(AR15/AN15,"-")</f>
        <v>-</v>
      </c>
      <c r="AT15" s="72"/>
      <c r="AU15" s="72"/>
      <c r="AV15" s="72"/>
      <c r="AW15" s="72"/>
      <c r="AX15" s="72" t="str">
        <f>IF(Q15=0,"",IF(AW15=0,"",(AW15/Q15)))</f>
        <v/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 t="str">
        <f>IF(Q15=0,"",IF(BF15=0,"",(BF15/Q15)))</f>
        <v/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/>
      <c r="BP15" s="72" t="str">
        <f>IF(Q15=0,"",IF(BO15=0,"",(BO15/Q15)))</f>
        <v/>
      </c>
      <c r="BQ15" s="72"/>
      <c r="BR15" s="72" t="str">
        <f>IFERROR(BQ15/BO15,"-")</f>
        <v>-</v>
      </c>
      <c r="BS15" s="72"/>
      <c r="BT15" s="72" t="str">
        <f>IFERROR(BS15/BO15,"-")</f>
        <v>-</v>
      </c>
      <c r="BU15" s="72"/>
      <c r="BV15" s="72"/>
      <c r="BW15" s="72"/>
      <c r="BX15" s="72"/>
      <c r="BY15" s="72" t="str">
        <f>IF(Q15=0,"",IF(BX15=0,"",(BX15/Q15)))</f>
        <v/>
      </c>
      <c r="BZ15" s="72"/>
      <c r="CA15" s="72" t="str">
        <f>IFERROR(BZ15/BX15,"-")</f>
        <v>-</v>
      </c>
      <c r="CB15" s="72"/>
      <c r="CC15" s="72" t="str">
        <f>IFERROR(CB15/BX15,"-")</f>
        <v>-</v>
      </c>
      <c r="CD15" s="72"/>
      <c r="CE15" s="72"/>
      <c r="CF15" s="72"/>
      <c r="CG15" s="72"/>
      <c r="CH15" s="72" t="str">
        <f>IF(Q15=0,"",IF(CG15=0,"",(CG15/Q15)))</f>
        <v/>
      </c>
      <c r="CI15" s="72"/>
      <c r="CJ15" s="72" t="str">
        <f>IFERROR(CI15/CG15,"-")</f>
        <v>-</v>
      </c>
      <c r="CK15" s="72"/>
      <c r="CL15" s="72" t="str">
        <f>IFERROR(CK15/CG15,"-")</f>
        <v>-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0.64666666666667</v>
      </c>
      <c r="H18" s="72" t="s">
        <v>99</v>
      </c>
      <c r="K18" s="72">
        <f>SUM(K6:K17)</f>
        <v>450000</v>
      </c>
      <c r="L18" s="72">
        <f>SUM(L6:L17)</f>
        <v>278</v>
      </c>
      <c r="M18" s="72">
        <f>SUM(M6:M17)</f>
        <v>139</v>
      </c>
      <c r="N18" s="72">
        <f>SUM(N6:N17)</f>
        <v>318</v>
      </c>
      <c r="O18" s="72">
        <f>SUM(O6:O17)</f>
        <v>36</v>
      </c>
      <c r="P18" s="72">
        <f>SUM(P6:P17)</f>
        <v>1</v>
      </c>
      <c r="Q18" s="72">
        <f>SUM(Q6:Q17)</f>
        <v>37</v>
      </c>
      <c r="R18" s="72">
        <f>IFERROR(Q18/N18,"-")</f>
        <v>0.11635220125786</v>
      </c>
      <c r="S18" s="72">
        <f>SUM(S6:S17)</f>
        <v>15</v>
      </c>
      <c r="T18" s="72">
        <f>SUM(T6:T17)</f>
        <v>7</v>
      </c>
      <c r="U18" s="72">
        <f>IFERROR(S18/Q18,"-")</f>
        <v>0.40540540540541</v>
      </c>
      <c r="V18" s="72">
        <f>IFERROR(K18/Q18,"-")</f>
        <v>12162.162162162</v>
      </c>
      <c r="W18" s="72">
        <f>SUM(W6:W17)</f>
        <v>2</v>
      </c>
      <c r="X18" s="72">
        <f>IFERROR(W18/Q18,"-")</f>
        <v>0.054054054054054</v>
      </c>
      <c r="Y18" s="72">
        <f>SUM(Y6:Y17)</f>
        <v>291000</v>
      </c>
      <c r="Z18" s="72">
        <f>IFERROR(Y18/Q18,"-")</f>
        <v>7864.8648648649</v>
      </c>
      <c r="AA18" s="72">
        <f>IFERROR(Y18/W18,"-")</f>
        <v>145500</v>
      </c>
      <c r="AB18" s="72">
        <f>Y18-K18</f>
        <v>-159000</v>
      </c>
      <c r="AC18" s="72">
        <f>Y18/K18</f>
        <v>0.64666666666667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100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3.12</v>
      </c>
      <c r="B6" s="187" t="s">
        <v>101</v>
      </c>
      <c r="C6" s="187" t="s">
        <v>102</v>
      </c>
      <c r="D6" s="187" t="s">
        <v>103</v>
      </c>
      <c r="E6" s="187" t="s">
        <v>104</v>
      </c>
      <c r="F6" s="187" t="s">
        <v>105</v>
      </c>
      <c r="G6" s="187" t="s">
        <v>61</v>
      </c>
      <c r="H6" s="90" t="s">
        <v>106</v>
      </c>
      <c r="I6" s="90" t="s">
        <v>107</v>
      </c>
      <c r="J6" s="90" t="s">
        <v>108</v>
      </c>
      <c r="K6" s="179">
        <v>125000</v>
      </c>
      <c r="L6" s="79">
        <v>8</v>
      </c>
      <c r="M6" s="79">
        <v>0</v>
      </c>
      <c r="N6" s="79">
        <v>58</v>
      </c>
      <c r="O6" s="91">
        <v>3</v>
      </c>
      <c r="P6" s="92">
        <v>0</v>
      </c>
      <c r="Q6" s="93">
        <f>O6+P6</f>
        <v>3</v>
      </c>
      <c r="R6" s="80">
        <f>IFERROR(Q6/N6,"-")</f>
        <v>0.051724137931034</v>
      </c>
      <c r="S6" s="79">
        <v>0</v>
      </c>
      <c r="T6" s="79">
        <v>2</v>
      </c>
      <c r="U6" s="80">
        <f>IFERROR(T6/(Q6),"-")</f>
        <v>0.66666666666667</v>
      </c>
      <c r="V6" s="81">
        <f>IFERROR(K6/SUM(Q6:Q7),"-")</f>
        <v>3378.3783783784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SUM(Y6:Y7)-SUM(K6:K7)</f>
        <v>265000</v>
      </c>
      <c r="AC6" s="83">
        <f>SUM(Y6:Y7)/SUM(K6:K7)</f>
        <v>3.12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0.33333333333333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0.33333333333333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0.33333333333333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109</v>
      </c>
      <c r="C7" s="187" t="s">
        <v>102</v>
      </c>
      <c r="D7" s="187"/>
      <c r="E7" s="187"/>
      <c r="F7" s="187"/>
      <c r="G7" s="187" t="s">
        <v>66</v>
      </c>
      <c r="H7" s="90"/>
      <c r="I7" s="90"/>
      <c r="J7" s="90"/>
      <c r="K7" s="179"/>
      <c r="L7" s="79">
        <v>149</v>
      </c>
      <c r="M7" s="79">
        <v>97</v>
      </c>
      <c r="N7" s="79">
        <v>101</v>
      </c>
      <c r="O7" s="91">
        <v>34</v>
      </c>
      <c r="P7" s="92">
        <v>0</v>
      </c>
      <c r="Q7" s="93">
        <f>O7+P7</f>
        <v>34</v>
      </c>
      <c r="R7" s="80">
        <f>IFERROR(Q7/N7,"-")</f>
        <v>0.33663366336634</v>
      </c>
      <c r="S7" s="79">
        <v>11</v>
      </c>
      <c r="T7" s="79">
        <v>8</v>
      </c>
      <c r="U7" s="80">
        <f>IFERROR(T7/(Q7),"-")</f>
        <v>0.23529411764706</v>
      </c>
      <c r="V7" s="81"/>
      <c r="W7" s="82">
        <v>3</v>
      </c>
      <c r="X7" s="80">
        <f>IF(Q7=0,"-",W7/Q7)</f>
        <v>0.088235294117647</v>
      </c>
      <c r="Y7" s="184">
        <v>390000</v>
      </c>
      <c r="Z7" s="185">
        <f>IFERROR(Y7/Q7,"-")</f>
        <v>11470.588235294</v>
      </c>
      <c r="AA7" s="185">
        <f>IFERROR(Y7/W7,"-")</f>
        <v>130000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4</v>
      </c>
      <c r="AO7" s="101">
        <f>IF(Q7=0,"",IF(AN7=0,"",(AN7/Q7)))</f>
        <v>0.11764705882353</v>
      </c>
      <c r="AP7" s="100">
        <v>1</v>
      </c>
      <c r="AQ7" s="102">
        <f>IFERROR(AP7/AN7,"-")</f>
        <v>0.25</v>
      </c>
      <c r="AR7" s="103">
        <v>3000</v>
      </c>
      <c r="AS7" s="104">
        <f>IFERROR(AR7/AN7,"-")</f>
        <v>750</v>
      </c>
      <c r="AT7" s="105">
        <v>1</v>
      </c>
      <c r="AU7" s="105"/>
      <c r="AV7" s="105"/>
      <c r="AW7" s="106">
        <v>8</v>
      </c>
      <c r="AX7" s="107">
        <f>IF(Q7=0,"",IF(AW7=0,"",(AW7/Q7)))</f>
        <v>0.23529411764706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0.14705882352941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8</v>
      </c>
      <c r="BP7" s="120">
        <f>IF(Q7=0,"",IF(BO7=0,"",(BO7/Q7)))</f>
        <v>0.23529411764706</v>
      </c>
      <c r="BQ7" s="121">
        <v>1</v>
      </c>
      <c r="BR7" s="122">
        <f>IFERROR(BQ7/BO7,"-")</f>
        <v>0.125</v>
      </c>
      <c r="BS7" s="123">
        <v>200000</v>
      </c>
      <c r="BT7" s="124">
        <f>IFERROR(BS7/BO7,"-")</f>
        <v>25000</v>
      </c>
      <c r="BU7" s="125"/>
      <c r="BV7" s="125"/>
      <c r="BW7" s="125">
        <v>1</v>
      </c>
      <c r="BX7" s="126">
        <v>7</v>
      </c>
      <c r="BY7" s="127">
        <f>IF(Q7=0,"",IF(BX7=0,"",(BX7/Q7)))</f>
        <v>0.20588235294118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0.058823529411765</v>
      </c>
      <c r="CI7" s="135">
        <v>1</v>
      </c>
      <c r="CJ7" s="136">
        <f>IFERROR(CI7/CG7,"-")</f>
        <v>0.5</v>
      </c>
      <c r="CK7" s="137">
        <v>187000</v>
      </c>
      <c r="CL7" s="138">
        <f>IFERROR(CK7/CG7,"-")</f>
        <v>93500</v>
      </c>
      <c r="CM7" s="139"/>
      <c r="CN7" s="139"/>
      <c r="CO7" s="139">
        <v>1</v>
      </c>
      <c r="CP7" s="140">
        <v>3</v>
      </c>
      <c r="CQ7" s="141">
        <v>390000</v>
      </c>
      <c r="CR7" s="141">
        <v>200000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3.12</v>
      </c>
      <c r="B10" s="39"/>
      <c r="C10" s="39"/>
      <c r="D10" s="39"/>
      <c r="E10" s="39"/>
      <c r="F10" s="39"/>
      <c r="G10" s="39"/>
      <c r="H10" s="40" t="s">
        <v>110</v>
      </c>
      <c r="I10" s="40"/>
      <c r="J10" s="40"/>
      <c r="K10" s="182">
        <f>SUM(K6:K9)</f>
        <v>125000</v>
      </c>
      <c r="L10" s="41">
        <f>SUM(L6:L9)</f>
        <v>157</v>
      </c>
      <c r="M10" s="41">
        <f>SUM(M6:M9)</f>
        <v>97</v>
      </c>
      <c r="N10" s="41">
        <f>SUM(N6:N9)</f>
        <v>159</v>
      </c>
      <c r="O10" s="41">
        <f>SUM(O6:O9)</f>
        <v>37</v>
      </c>
      <c r="P10" s="41">
        <f>SUM(P6:P9)</f>
        <v>0</v>
      </c>
      <c r="Q10" s="41">
        <f>SUM(Q6:Q9)</f>
        <v>37</v>
      </c>
      <c r="R10" s="42">
        <f>IFERROR(Q10/N10,"-")</f>
        <v>0.23270440251572</v>
      </c>
      <c r="S10" s="76">
        <f>SUM(S6:S9)</f>
        <v>11</v>
      </c>
      <c r="T10" s="76">
        <f>SUM(T6:T9)</f>
        <v>10</v>
      </c>
      <c r="U10" s="42">
        <f>IFERROR(S10/Q10,"-")</f>
        <v>0.2972972972973</v>
      </c>
      <c r="V10" s="43">
        <f>IFERROR(K10/Q10,"-")</f>
        <v>3378.3783783784</v>
      </c>
      <c r="W10" s="44">
        <f>SUM(W6:W9)</f>
        <v>3</v>
      </c>
      <c r="X10" s="42">
        <f>IFERROR(W10/Q10,"-")</f>
        <v>0.081081081081081</v>
      </c>
      <c r="Y10" s="182">
        <f>SUM(Y6:Y9)</f>
        <v>390000</v>
      </c>
      <c r="Z10" s="182">
        <f>IFERROR(Y10/Q10,"-")</f>
        <v>10540.540540541</v>
      </c>
      <c r="AA10" s="182">
        <f>IFERROR(Y10/W10,"-")</f>
        <v>130000</v>
      </c>
      <c r="AB10" s="182">
        <f>Y10-K10</f>
        <v>265000</v>
      </c>
      <c r="AC10" s="45">
        <f>Y10/K10</f>
        <v>3.12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111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112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3.5993070074533</v>
      </c>
      <c r="B6" s="187" t="s">
        <v>113</v>
      </c>
      <c r="C6" s="187" t="s">
        <v>114</v>
      </c>
      <c r="D6" s="187"/>
      <c r="E6" s="187"/>
      <c r="F6" s="90" t="s">
        <v>115</v>
      </c>
      <c r="G6" s="90" t="s">
        <v>116</v>
      </c>
      <c r="H6" s="179">
        <v>1071873</v>
      </c>
      <c r="I6" s="79">
        <v>842</v>
      </c>
      <c r="J6" s="79">
        <v>0</v>
      </c>
      <c r="K6" s="79">
        <v>54132</v>
      </c>
      <c r="L6" s="93">
        <v>384</v>
      </c>
      <c r="M6" s="80">
        <f>IFERROR(L6/K6,"-")</f>
        <v>0.0070937707825316</v>
      </c>
      <c r="N6" s="79">
        <v>119</v>
      </c>
      <c r="O6" s="79">
        <v>170</v>
      </c>
      <c r="P6" s="80">
        <f>IFERROR(N6/(L6),"-")</f>
        <v>0.30989583333333</v>
      </c>
      <c r="Q6" s="81">
        <f>IFERROR(H6/SUM(L6:L6),"-")</f>
        <v>2791.3359375</v>
      </c>
      <c r="R6" s="82">
        <v>80</v>
      </c>
      <c r="S6" s="80">
        <f>IF(L6=0,"-",R6/L6)</f>
        <v>0.20833333333333</v>
      </c>
      <c r="T6" s="184">
        <v>3858000</v>
      </c>
      <c r="U6" s="185">
        <f>IFERROR(T6/L6,"-")</f>
        <v>10046.875</v>
      </c>
      <c r="V6" s="185">
        <f>IFERROR(T6/R6,"-")</f>
        <v>48225</v>
      </c>
      <c r="W6" s="179">
        <f>SUM(T6:T6)-SUM(H6:H6)</f>
        <v>2786127</v>
      </c>
      <c r="X6" s="83">
        <f>SUM(T6:T6)/SUM(H6:H6)</f>
        <v>3.5993070074533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3</v>
      </c>
      <c r="AS6" s="107">
        <f>IF(L6=0,"",IF(AR6=0,"",(AR6/L6)))</f>
        <v>0.0078125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16</v>
      </c>
      <c r="BB6" s="113">
        <f>IF(L6=0,"",IF(BA6=0,"",(BA6/L6)))</f>
        <v>0.041666666666667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175</v>
      </c>
      <c r="BK6" s="120">
        <f>IF(L6=0,"",IF(BJ6=0,"",(BJ6/L6)))</f>
        <v>0.45572916666667</v>
      </c>
      <c r="BL6" s="121">
        <v>33</v>
      </c>
      <c r="BM6" s="122">
        <f>IFERROR(BL6/BJ6,"-")</f>
        <v>0.18857142857143</v>
      </c>
      <c r="BN6" s="123">
        <v>722000</v>
      </c>
      <c r="BO6" s="124">
        <f>IFERROR(BN6/BJ6,"-")</f>
        <v>4125.7142857143</v>
      </c>
      <c r="BP6" s="125">
        <v>17</v>
      </c>
      <c r="BQ6" s="125">
        <v>6</v>
      </c>
      <c r="BR6" s="125">
        <v>10</v>
      </c>
      <c r="BS6" s="126">
        <v>156</v>
      </c>
      <c r="BT6" s="127">
        <f>IF(L6=0,"",IF(BS6=0,"",(BS6/L6)))</f>
        <v>0.40625</v>
      </c>
      <c r="BU6" s="128">
        <v>36</v>
      </c>
      <c r="BV6" s="129">
        <f>IFERROR(BU6/BS6,"-")</f>
        <v>0.23076923076923</v>
      </c>
      <c r="BW6" s="130">
        <v>2614000</v>
      </c>
      <c r="BX6" s="131">
        <f>IFERROR(BW6/BS6,"-")</f>
        <v>16756.41025641</v>
      </c>
      <c r="BY6" s="132">
        <v>9</v>
      </c>
      <c r="BZ6" s="132">
        <v>2</v>
      </c>
      <c r="CA6" s="132">
        <v>25</v>
      </c>
      <c r="CB6" s="133">
        <v>34</v>
      </c>
      <c r="CC6" s="134">
        <f>IF(L6=0,"",IF(CB6=0,"",(CB6/L6)))</f>
        <v>0.088541666666667</v>
      </c>
      <c r="CD6" s="135">
        <v>11</v>
      </c>
      <c r="CE6" s="136">
        <f>IFERROR(CD6/CB6,"-")</f>
        <v>0.32352941176471</v>
      </c>
      <c r="CF6" s="137">
        <v>522000</v>
      </c>
      <c r="CG6" s="138">
        <f>IFERROR(CF6/CB6,"-")</f>
        <v>15352.941176471</v>
      </c>
      <c r="CH6" s="139">
        <v>3</v>
      </c>
      <c r="CI6" s="139">
        <v>1</v>
      </c>
      <c r="CJ6" s="139">
        <v>7</v>
      </c>
      <c r="CK6" s="140">
        <v>80</v>
      </c>
      <c r="CL6" s="141">
        <v>3858000</v>
      </c>
      <c r="CM6" s="141">
        <v>655000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117</v>
      </c>
      <c r="C7" s="187" t="s">
        <v>114</v>
      </c>
      <c r="D7" s="187"/>
      <c r="E7" s="187"/>
      <c r="F7" s="90" t="s">
        <v>118</v>
      </c>
      <c r="G7" s="90" t="s">
        <v>116</v>
      </c>
      <c r="H7" s="179">
        <v>0</v>
      </c>
      <c r="I7" s="79">
        <v>0</v>
      </c>
      <c r="J7" s="79">
        <v>0</v>
      </c>
      <c r="K7" s="79">
        <v>25</v>
      </c>
      <c r="L7" s="93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4"/>
      <c r="U7" s="185" t="str">
        <f>IFERROR(T7/L7,"-")</f>
        <v>-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119</v>
      </c>
      <c r="G10" s="40"/>
      <c r="H10" s="182"/>
      <c r="I10" s="41">
        <f>SUM(I6:I9)</f>
        <v>842</v>
      </c>
      <c r="J10" s="41">
        <f>SUM(J6:J9)</f>
        <v>0</v>
      </c>
      <c r="K10" s="41">
        <f>SUM(K6:K9)</f>
        <v>54157</v>
      </c>
      <c r="L10" s="41">
        <f>SUM(L6:L9)</f>
        <v>384</v>
      </c>
      <c r="M10" s="42">
        <f>IFERROR(L10/K10,"-")</f>
        <v>0.0070904961500822</v>
      </c>
      <c r="N10" s="76">
        <f>SUM(N6:N9)</f>
        <v>119</v>
      </c>
      <c r="O10" s="76">
        <f>SUM(O6:O9)</f>
        <v>170</v>
      </c>
      <c r="P10" s="42">
        <f>IFERROR(N10/L10,"-")</f>
        <v>0.30989583333333</v>
      </c>
      <c r="Q10" s="43">
        <f>IFERROR(H10/L10,"-")</f>
        <v>0</v>
      </c>
      <c r="R10" s="44">
        <f>SUM(R6:R9)</f>
        <v>80</v>
      </c>
      <c r="S10" s="42">
        <f>IFERROR(R10/L10,"-")</f>
        <v>0.20833333333333</v>
      </c>
      <c r="T10" s="182">
        <f>SUM(T6:T9)</f>
        <v>3858000</v>
      </c>
      <c r="U10" s="182">
        <f>IFERROR(T10/L10,"-")</f>
        <v>10046.875</v>
      </c>
      <c r="V10" s="182">
        <f>IFERROR(T10/R10,"-")</f>
        <v>48225</v>
      </c>
      <c r="W10" s="182">
        <f>T10-H10</f>
        <v>3858000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