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<sst xmlns="http://schemas.openxmlformats.org/spreadsheetml/2006/main" uniqueCount="132">
  <si>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</si>
  <si>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</si>
  <si>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</si>
  <si>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</si>
  <si>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</si>
  <si>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</si>
  <si>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</si>
  <si>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</si>
  <si>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</si>
  <si>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</si>
  <si>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</si>
  <si>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</si>
  <si>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</si>
  <si>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</si>
  <si>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</si>
  <si>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</si>
  <si>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</si>
  <si>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</si>
  <si>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</si>
  <si>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</si>
  <si>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</si>
  <si>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</si>
  <si>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</si>
  <si>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</si>
  <si>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</si>
  <si>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</si>
  <si>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</si>
  <si>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</si>
  <si>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</si>
  <si>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</si>
  <si>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</si>
  <si>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</si>
  <si>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</si>
  <si>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</si>
  <si>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</si>
  <si>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</si>
  <si>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</si>
  <si>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</si>
  <si>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</si>
  <si>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</si>
  <si>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</si>
  <si>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</si>
  <si>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</si>
  <si>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</si>
  <si>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</si>
  <si>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</si>
  <si>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</si>
  <si>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</si>
  <si>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</si>
  <si>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</si>
  <si>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</si>
  <si>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</si>
  <si>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</si>
  <si>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</si>
  <si>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</si>
  <si>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</si>
  <si>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</si>
  <si>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sd2053</t>
  </si>
  <si>
    <t>インターカラー</t>
  </si>
  <si>
    <t>①再婚&amp;理解者版（塩見彩）</t>
  </si>
  <si>
    <t>①再婚&amp;理解者</t>
  </si>
  <si>
    <t>lp02</t>
  </si>
  <si>
    <t>スポニチ関西</t>
  </si>
  <si>
    <t>半2段つかみ20段保証</t>
  </si>
  <si>
    <t>20段保証</t>
  </si>
  <si>
    <t>sd2054</t>
  </si>
  <si>
    <t>空電</t>
  </si>
  <si>
    <t>sd2055</t>
  </si>
  <si>
    <t>②大正版（塩見彩）</t>
  </si>
  <si>
    <t>②学生いませんギャルもいません熟女熟女熟女熟女</t>
  </si>
  <si>
    <t>sd2056</t>
  </si>
  <si>
    <t>sd2057</t>
  </si>
  <si>
    <t>③旧デイリー風（塩見彩）</t>
  </si>
  <si>
    <t>③もう50代の熟女だけど</t>
  </si>
  <si>
    <t>sd2058</t>
  </si>
  <si>
    <t>sd2059</t>
  </si>
  <si>
    <t>④求人版（塩見彩）</t>
  </si>
  <si>
    <t>④中年の男女が出会える昭和世代専門の出会い場</t>
  </si>
  <si>
    <t>sd2060</t>
  </si>
  <si>
    <t>sd2061</t>
  </si>
  <si>
    <t>デリヘル版2（塩見彩）</t>
  </si>
  <si>
    <t>70歳までの出会いリクルート</t>
  </si>
  <si>
    <t>スポニチ関東</t>
  </si>
  <si>
    <t>全5段</t>
  </si>
  <si>
    <t>5月28日(土)</t>
  </si>
  <si>
    <t>sd2062</t>
  </si>
  <si>
    <t>sd2063</t>
  </si>
  <si>
    <t>sd2064</t>
  </si>
  <si>
    <t>新聞 TOTAL</t>
  </si>
  <si>
    <t>●雑誌 広告</t>
  </si>
  <si>
    <t>ak348</t>
  </si>
  <si>
    <t>アドライヴ</t>
  </si>
  <si>
    <t>いろいろ</t>
  </si>
  <si>
    <t>企画枠どきどき塩見彩さんメイン</t>
  </si>
  <si>
    <t>実話カタログ企画</t>
  </si>
  <si>
    <t>企画枠</t>
  </si>
  <si>
    <t>5月01日(日)</t>
  </si>
  <si>
    <t>ak349</t>
  </si>
  <si>
    <t>ak350</t>
  </si>
  <si>
    <t>大洋図書</t>
  </si>
  <si>
    <t>5Pセフレ確保(塩見彩さん）</t>
  </si>
  <si>
    <t>実話ナックルズ ウルトラ</t>
  </si>
  <si>
    <t>1C5P</t>
  </si>
  <si>
    <t>5月30日(月)</t>
  </si>
  <si>
    <t>ak351</t>
  </si>
  <si>
    <t>ht277</t>
  </si>
  <si>
    <t>RNパック</t>
  </si>
  <si>
    <t>ht278</t>
  </si>
  <si>
    <t>ht279</t>
  </si>
  <si>
    <t>ht280</t>
  </si>
  <si>
    <t>ht281</t>
  </si>
  <si>
    <t>ht282</t>
  </si>
  <si>
    <t>雑誌 TOTAL</t>
  </si>
  <si>
    <t>●DVD 広告</t>
  </si>
  <si>
    <t>pk265</t>
  </si>
  <si>
    <t>三和出版</t>
  </si>
  <si>
    <t>DVD漫画たかし</t>
  </si>
  <si>
    <t>A4、CVS日版PB</t>
  </si>
  <si>
    <t>人妻日和</t>
  </si>
  <si>
    <t>DVD袋表4C</t>
  </si>
  <si>
    <t>5月31日(火)</t>
  </si>
  <si>
    <t>pk266</t>
  </si>
  <si>
    <t>DVD TOTAL</t>
  </si>
  <si>
    <t>●リスティング 広告</t>
  </si>
  <si>
    <t>UA</t>
  </si>
  <si>
    <t>adyd</t>
  </si>
  <si>
    <t>ADIT</t>
  </si>
  <si>
    <t>YDN（ディスプレイ広告）</t>
  </si>
  <si>
    <t>5/1～5/31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</si>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</sst>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0.9425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400000</v>
      </c>
      <c r="L6" s="79">
        <v>24</v>
      </c>
      <c r="M6" s="79">
        <v>0</v>
      </c>
      <c r="N6" s="79">
        <v>83</v>
      </c>
      <c r="O6" s="88">
        <v>6</v>
      </c>
      <c r="P6" s="89">
        <v>0</v>
      </c>
      <c r="Q6" s="90">
        <f>O6+P6</f>
        <v>6</v>
      </c>
      <c r="R6" s="80">
        <f>IFERROR(Q6/N6,"-")</f>
        <v>0.072289156626506</v>
      </c>
      <c r="S6" s="79">
        <v>2</v>
      </c>
      <c r="T6" s="79">
        <v>2</v>
      </c>
      <c r="U6" s="80">
        <f>IFERROR(T6/(Q6),"-")</f>
        <v>0.33333333333333</v>
      </c>
      <c r="V6" s="81">
        <f>IFERROR(K6/SUM(Q6:Q13),"-")</f>
        <v>8333.3333333333</v>
      </c>
      <c r="W6" s="82">
        <v>1</v>
      </c>
      <c r="X6" s="80">
        <f>IF(Q6=0,"-",W6/Q6)</f>
        <v>0.16666666666667</v>
      </c>
      <c r="Y6" s="181">
        <v>88000</v>
      </c>
      <c r="Z6" s="182">
        <f>IFERROR(Y6/Q6,"-")</f>
        <v>14666.666666667</v>
      </c>
      <c r="AA6" s="182">
        <f>IFERROR(Y6/W6,"-")</f>
        <v>88000</v>
      </c>
      <c r="AB6" s="176">
        <f>SUM(Y6:Y13)-SUM(K6:K13)</f>
        <v>-23000</v>
      </c>
      <c r="AC6" s="83">
        <f>SUM(Y6:Y13)/SUM(K6:K13)</f>
        <v>0.9425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4</v>
      </c>
      <c r="BP6" s="117">
        <f>IF(Q6=0,"",IF(BO6=0,"",(BO6/Q6)))</f>
        <v>0.66666666666667</v>
      </c>
      <c r="BQ6" s="118">
        <v>1</v>
      </c>
      <c r="BR6" s="119">
        <f>IFERROR(BQ6/BO6,"-")</f>
        <v>0.25</v>
      </c>
      <c r="BS6" s="120">
        <v>88000</v>
      </c>
      <c r="BT6" s="121">
        <f>IFERROR(BS6/BO6,"-")</f>
        <v>22000</v>
      </c>
      <c r="BU6" s="122"/>
      <c r="BV6" s="122"/>
      <c r="BW6" s="122">
        <v>1</v>
      </c>
      <c r="BX6" s="123">
        <v>2</v>
      </c>
      <c r="BY6" s="124">
        <f>IF(Q6=0,"",IF(BX6=0,"",(BX6/Q6)))</f>
        <v>0.33333333333333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88000</v>
      </c>
      <c r="CR6" s="138">
        <v>88000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108</v>
      </c>
      <c r="M7" s="79">
        <v>32</v>
      </c>
      <c r="N7" s="79">
        <v>27</v>
      </c>
      <c r="O7" s="88">
        <v>9</v>
      </c>
      <c r="P7" s="89">
        <v>0</v>
      </c>
      <c r="Q7" s="90">
        <f>O7+P7</f>
        <v>9</v>
      </c>
      <c r="R7" s="80">
        <f>IFERROR(Q7/N7,"-")</f>
        <v>0.33333333333333</v>
      </c>
      <c r="S7" s="79">
        <v>5</v>
      </c>
      <c r="T7" s="79">
        <v>0</v>
      </c>
      <c r="U7" s="80">
        <f>IFERROR(T7/(Q7),"-")</f>
        <v>0</v>
      </c>
      <c r="V7" s="81"/>
      <c r="W7" s="82">
        <v>4</v>
      </c>
      <c r="X7" s="80">
        <f>IF(Q7=0,"-",W7/Q7)</f>
        <v>0.44444444444444</v>
      </c>
      <c r="Y7" s="181">
        <v>65000</v>
      </c>
      <c r="Z7" s="182">
        <f>IFERROR(Y7/Q7,"-")</f>
        <v>7222.2222222222</v>
      </c>
      <c r="AA7" s="182">
        <f>IFERROR(Y7/W7,"-")</f>
        <v>16250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3</v>
      </c>
      <c r="BP7" s="117">
        <f>IF(Q7=0,"",IF(BO7=0,"",(BO7/Q7)))</f>
        <v>0.33333333333333</v>
      </c>
      <c r="BQ7" s="118">
        <v>1</v>
      </c>
      <c r="BR7" s="119">
        <f>IFERROR(BQ7/BO7,"-")</f>
        <v>0.33333333333333</v>
      </c>
      <c r="BS7" s="120">
        <v>21000</v>
      </c>
      <c r="BT7" s="121">
        <f>IFERROR(BS7/BO7,"-")</f>
        <v>7000</v>
      </c>
      <c r="BU7" s="122"/>
      <c r="BV7" s="122">
        <v>1</v>
      </c>
      <c r="BW7" s="122"/>
      <c r="BX7" s="123">
        <v>3</v>
      </c>
      <c r="BY7" s="124">
        <f>IF(Q7=0,"",IF(BX7=0,"",(BX7/Q7)))</f>
        <v>0.33333333333333</v>
      </c>
      <c r="BZ7" s="125">
        <v>2</v>
      </c>
      <c r="CA7" s="126">
        <f>IFERROR(BZ7/BX7,"-")</f>
        <v>0.66666666666667</v>
      </c>
      <c r="CB7" s="127">
        <v>31000</v>
      </c>
      <c r="CC7" s="128">
        <f>IFERROR(CB7/BX7,"-")</f>
        <v>10333.333333333</v>
      </c>
      <c r="CD7" s="129"/>
      <c r="CE7" s="129"/>
      <c r="CF7" s="129">
        <v>2</v>
      </c>
      <c r="CG7" s="130">
        <v>3</v>
      </c>
      <c r="CH7" s="131">
        <f>IF(Q7=0,"",IF(CG7=0,"",(CG7/Q7)))</f>
        <v>0.33333333333333</v>
      </c>
      <c r="CI7" s="132">
        <v>1</v>
      </c>
      <c r="CJ7" s="133">
        <f>IFERROR(CI7/CG7,"-")</f>
        <v>0.33333333333333</v>
      </c>
      <c r="CK7" s="134">
        <v>13000</v>
      </c>
      <c r="CL7" s="135">
        <f>IFERROR(CK7/CG7,"-")</f>
        <v>4333.3333333333</v>
      </c>
      <c r="CM7" s="136"/>
      <c r="CN7" s="136"/>
      <c r="CO7" s="136">
        <v>1</v>
      </c>
      <c r="CP7" s="137">
        <v>4</v>
      </c>
      <c r="CQ7" s="138">
        <v>65000</v>
      </c>
      <c r="CR7" s="138">
        <v>21000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/>
      <c r="I8" s="87" t="s">
        <v>63</v>
      </c>
      <c r="J8" s="87"/>
      <c r="K8" s="176"/>
      <c r="L8" s="79">
        <v>42</v>
      </c>
      <c r="M8" s="79">
        <v>0</v>
      </c>
      <c r="N8" s="79">
        <v>123</v>
      </c>
      <c r="O8" s="88">
        <v>8</v>
      </c>
      <c r="P8" s="89">
        <v>2</v>
      </c>
      <c r="Q8" s="90">
        <f>O8+P8</f>
        <v>10</v>
      </c>
      <c r="R8" s="80">
        <f>IFERROR(Q8/N8,"-")</f>
        <v>0.08130081300813</v>
      </c>
      <c r="S8" s="79">
        <v>1</v>
      </c>
      <c r="T8" s="79">
        <v>7</v>
      </c>
      <c r="U8" s="80">
        <f>IFERROR(T8/(Q8),"-")</f>
        <v>0.7</v>
      </c>
      <c r="V8" s="81"/>
      <c r="W8" s="82">
        <v>1</v>
      </c>
      <c r="X8" s="80">
        <f>IF(Q8=0,"-",W8/Q8)</f>
        <v>0.1</v>
      </c>
      <c r="Y8" s="181">
        <v>8000</v>
      </c>
      <c r="Z8" s="182">
        <f>IFERROR(Y8/Q8,"-")</f>
        <v>800</v>
      </c>
      <c r="AA8" s="182">
        <f>IFERROR(Y8/W8,"-")</f>
        <v>8000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0.1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0.2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5</v>
      </c>
      <c r="BP8" s="117">
        <f>IF(Q8=0,"",IF(BO8=0,"",(BO8/Q8)))</f>
        <v>0.5</v>
      </c>
      <c r="BQ8" s="118">
        <v>1</v>
      </c>
      <c r="BR8" s="119">
        <f>IFERROR(BQ8/BO8,"-")</f>
        <v>0.2</v>
      </c>
      <c r="BS8" s="120">
        <v>8000</v>
      </c>
      <c r="BT8" s="121">
        <f>IFERROR(BS8/BO8,"-")</f>
        <v>1600</v>
      </c>
      <c r="BU8" s="122"/>
      <c r="BV8" s="122">
        <v>1</v>
      </c>
      <c r="BW8" s="122"/>
      <c r="BX8" s="123">
        <v>1</v>
      </c>
      <c r="BY8" s="124">
        <f>IF(Q8=0,"",IF(BX8=0,"",(BX8/Q8)))</f>
        <v>0.1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>
        <v>1</v>
      </c>
      <c r="CH8" s="131">
        <f>IF(Q8=0,"",IF(CG8=0,"",(CG8/Q8)))</f>
        <v>0.1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1</v>
      </c>
      <c r="CQ8" s="138">
        <v>8000</v>
      </c>
      <c r="CR8" s="138">
        <v>8000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63</v>
      </c>
      <c r="M9" s="79">
        <v>31</v>
      </c>
      <c r="N9" s="79">
        <v>6</v>
      </c>
      <c r="O9" s="88">
        <v>1</v>
      </c>
      <c r="P9" s="89">
        <v>0</v>
      </c>
      <c r="Q9" s="90">
        <f>O9+P9</f>
        <v>1</v>
      </c>
      <c r="R9" s="80">
        <f>IFERROR(Q9/N9,"-")</f>
        <v>0.16666666666667</v>
      </c>
      <c r="S9" s="79">
        <v>1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1</v>
      </c>
      <c r="Y9" s="181">
        <v>53000</v>
      </c>
      <c r="Z9" s="182">
        <f>IFERROR(Y9/Q9,"-")</f>
        <v>53000</v>
      </c>
      <c r="AA9" s="182">
        <f>IFERROR(Y9/W9,"-")</f>
        <v>53000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1</v>
      </c>
      <c r="BY9" s="124">
        <f>IF(Q9=0,"",IF(BX9=0,"",(BX9/Q9)))</f>
        <v>1</v>
      </c>
      <c r="BZ9" s="125">
        <v>1</v>
      </c>
      <c r="CA9" s="126">
        <f>IFERROR(BZ9/BX9,"-")</f>
        <v>1</v>
      </c>
      <c r="CB9" s="127">
        <v>53000</v>
      </c>
      <c r="CC9" s="128">
        <f>IFERROR(CB9/BX9,"-")</f>
        <v>53000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53000</v>
      </c>
      <c r="CR9" s="138">
        <v>53000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73</v>
      </c>
      <c r="G10" s="184" t="s">
        <v>61</v>
      </c>
      <c r="H10" s="87"/>
      <c r="I10" s="87" t="s">
        <v>63</v>
      </c>
      <c r="J10" s="87"/>
      <c r="K10" s="176"/>
      <c r="L10" s="79">
        <v>20</v>
      </c>
      <c r="M10" s="79">
        <v>0</v>
      </c>
      <c r="N10" s="79">
        <v>81</v>
      </c>
      <c r="O10" s="88">
        <v>4</v>
      </c>
      <c r="P10" s="89">
        <v>0</v>
      </c>
      <c r="Q10" s="90">
        <f>O10+P10</f>
        <v>4</v>
      </c>
      <c r="R10" s="80">
        <f>IFERROR(Q10/N10,"-")</f>
        <v>0.049382716049383</v>
      </c>
      <c r="S10" s="79">
        <v>1</v>
      </c>
      <c r="T10" s="79">
        <v>2</v>
      </c>
      <c r="U10" s="80">
        <f>IFERROR(T10/(Q10),"-")</f>
        <v>0.5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0.25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2</v>
      </c>
      <c r="BP10" s="117">
        <f>IF(Q10=0,"",IF(BO10=0,"",(BO10/Q10)))</f>
        <v>0.5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>
        <v>1</v>
      </c>
      <c r="CH10" s="131">
        <f>IF(Q10=0,"",IF(CG10=0,"",(CG10/Q10)))</f>
        <v>0.25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74</v>
      </c>
      <c r="C11" s="184" t="s">
        <v>58</v>
      </c>
      <c r="D11" s="184"/>
      <c r="E11" s="184" t="s">
        <v>72</v>
      </c>
      <c r="F11" s="184" t="s">
        <v>73</v>
      </c>
      <c r="G11" s="184" t="s">
        <v>66</v>
      </c>
      <c r="H11" s="87"/>
      <c r="I11" s="87"/>
      <c r="J11" s="87"/>
      <c r="K11" s="176"/>
      <c r="L11" s="79">
        <v>57</v>
      </c>
      <c r="M11" s="79">
        <v>14</v>
      </c>
      <c r="N11" s="79">
        <v>20</v>
      </c>
      <c r="O11" s="88">
        <v>4</v>
      </c>
      <c r="P11" s="89">
        <v>0</v>
      </c>
      <c r="Q11" s="90">
        <f>O11+P11</f>
        <v>4</v>
      </c>
      <c r="R11" s="80">
        <f>IFERROR(Q11/N11,"-")</f>
        <v>0.2</v>
      </c>
      <c r="S11" s="79">
        <v>1</v>
      </c>
      <c r="T11" s="79">
        <v>2</v>
      </c>
      <c r="U11" s="80">
        <f>IFERROR(T11/(Q11),"-")</f>
        <v>0.5</v>
      </c>
      <c r="V11" s="81"/>
      <c r="W11" s="82">
        <v>1</v>
      </c>
      <c r="X11" s="80">
        <f>IF(Q11=0,"-",W11/Q11)</f>
        <v>0.25</v>
      </c>
      <c r="Y11" s="181">
        <v>3000</v>
      </c>
      <c r="Z11" s="182">
        <f>IFERROR(Y11/Q11,"-")</f>
        <v>750</v>
      </c>
      <c r="AA11" s="182">
        <f>IFERROR(Y11/W11,"-")</f>
        <v>3000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0.25</v>
      </c>
      <c r="BH11" s="109">
        <v>1</v>
      </c>
      <c r="BI11" s="111">
        <f>IFERROR(BH11/BF11,"-")</f>
        <v>1</v>
      </c>
      <c r="BJ11" s="112">
        <v>3000</v>
      </c>
      <c r="BK11" s="113">
        <f>IFERROR(BJ11/BF11,"-")</f>
        <v>3000</v>
      </c>
      <c r="BL11" s="114">
        <v>1</v>
      </c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>
        <v>3</v>
      </c>
      <c r="BY11" s="124">
        <f>IF(Q11=0,"",IF(BX11=0,"",(BX11/Q11)))</f>
        <v>0.75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3000</v>
      </c>
      <c r="CR11" s="138">
        <v>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75</v>
      </c>
      <c r="C12" s="184" t="s">
        <v>58</v>
      </c>
      <c r="D12" s="184"/>
      <c r="E12" s="184" t="s">
        <v>76</v>
      </c>
      <c r="F12" s="184" t="s">
        <v>77</v>
      </c>
      <c r="G12" s="184" t="s">
        <v>61</v>
      </c>
      <c r="H12" s="87"/>
      <c r="I12" s="87" t="s">
        <v>63</v>
      </c>
      <c r="J12" s="87"/>
      <c r="K12" s="176"/>
      <c r="L12" s="79">
        <v>20</v>
      </c>
      <c r="M12" s="79">
        <v>0</v>
      </c>
      <c r="N12" s="79">
        <v>75</v>
      </c>
      <c r="O12" s="88">
        <v>8</v>
      </c>
      <c r="P12" s="89">
        <v>0</v>
      </c>
      <c r="Q12" s="90">
        <f>O12+P12</f>
        <v>8</v>
      </c>
      <c r="R12" s="80">
        <f>IFERROR(Q12/N12,"-")</f>
        <v>0.10666666666667</v>
      </c>
      <c r="S12" s="79">
        <v>0</v>
      </c>
      <c r="T12" s="79">
        <v>3</v>
      </c>
      <c r="U12" s="80">
        <f>IFERROR(T12/(Q12),"-")</f>
        <v>0.375</v>
      </c>
      <c r="V12" s="81"/>
      <c r="W12" s="82">
        <v>2</v>
      </c>
      <c r="X12" s="80">
        <f>IF(Q12=0,"-",W12/Q12)</f>
        <v>0.25</v>
      </c>
      <c r="Y12" s="181">
        <v>8000</v>
      </c>
      <c r="Z12" s="182">
        <f>IFERROR(Y12/Q12,"-")</f>
        <v>1000</v>
      </c>
      <c r="AA12" s="182">
        <f>IFERROR(Y12/W12,"-")</f>
        <v>4000</v>
      </c>
      <c r="AB12" s="176"/>
      <c r="AC12" s="83"/>
      <c r="AD12" s="77"/>
      <c r="AE12" s="91">
        <v>1</v>
      </c>
      <c r="AF12" s="92">
        <f>IF(Q12=0,"",IF(AE12=0,"",(AE12/Q12)))</f>
        <v>0.125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>
        <v>2</v>
      </c>
      <c r="AO12" s="98">
        <f>IF(Q12=0,"",IF(AN12=0,"",(AN12/Q12)))</f>
        <v>0.25</v>
      </c>
      <c r="AP12" s="97">
        <v>1</v>
      </c>
      <c r="AQ12" s="99">
        <f>IFERROR(AP12/AN12,"-")</f>
        <v>0.5</v>
      </c>
      <c r="AR12" s="100">
        <v>5000</v>
      </c>
      <c r="AS12" s="101">
        <f>IFERROR(AR12/AN12,"-")</f>
        <v>2500</v>
      </c>
      <c r="AT12" s="102">
        <v>1</v>
      </c>
      <c r="AU12" s="102"/>
      <c r="AV12" s="102"/>
      <c r="AW12" s="103">
        <v>1</v>
      </c>
      <c r="AX12" s="104">
        <f>IF(Q12=0,"",IF(AW12=0,"",(AW12/Q12)))</f>
        <v>0.125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2</v>
      </c>
      <c r="BG12" s="110">
        <f>IF(Q12=0,"",IF(BF12=0,"",(BF12/Q12)))</f>
        <v>0.25</v>
      </c>
      <c r="BH12" s="109">
        <v>1</v>
      </c>
      <c r="BI12" s="111">
        <f>IFERROR(BH12/BF12,"-")</f>
        <v>0.5</v>
      </c>
      <c r="BJ12" s="112">
        <v>3000</v>
      </c>
      <c r="BK12" s="113">
        <f>IFERROR(BJ12/BF12,"-")</f>
        <v>1500</v>
      </c>
      <c r="BL12" s="114">
        <v>1</v>
      </c>
      <c r="BM12" s="114"/>
      <c r="BN12" s="114"/>
      <c r="BO12" s="116">
        <v>1</v>
      </c>
      <c r="BP12" s="117">
        <f>IF(Q12=0,"",IF(BO12=0,"",(BO12/Q12)))</f>
        <v>0.125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0.125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2</v>
      </c>
      <c r="CQ12" s="138">
        <v>8000</v>
      </c>
      <c r="CR12" s="138">
        <v>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78</v>
      </c>
      <c r="C13" s="184" t="s">
        <v>58</v>
      </c>
      <c r="D13" s="184"/>
      <c r="E13" s="184" t="s">
        <v>76</v>
      </c>
      <c r="F13" s="184" t="s">
        <v>77</v>
      </c>
      <c r="G13" s="184" t="s">
        <v>66</v>
      </c>
      <c r="H13" s="87"/>
      <c r="I13" s="87"/>
      <c r="J13" s="87"/>
      <c r="K13" s="176"/>
      <c r="L13" s="79">
        <v>62</v>
      </c>
      <c r="M13" s="79">
        <v>29</v>
      </c>
      <c r="N13" s="79">
        <v>22</v>
      </c>
      <c r="O13" s="88">
        <v>6</v>
      </c>
      <c r="P13" s="89">
        <v>0</v>
      </c>
      <c r="Q13" s="90">
        <f>O13+P13</f>
        <v>6</v>
      </c>
      <c r="R13" s="80">
        <f>IFERROR(Q13/N13,"-")</f>
        <v>0.27272727272727</v>
      </c>
      <c r="S13" s="79">
        <v>2</v>
      </c>
      <c r="T13" s="79">
        <v>2</v>
      </c>
      <c r="U13" s="80">
        <f>IFERROR(T13/(Q13),"-")</f>
        <v>0.33333333333333</v>
      </c>
      <c r="V13" s="81"/>
      <c r="W13" s="82">
        <v>4</v>
      </c>
      <c r="X13" s="80">
        <f>IF(Q13=0,"-",W13/Q13)</f>
        <v>0.66666666666667</v>
      </c>
      <c r="Y13" s="181">
        <v>152000</v>
      </c>
      <c r="Z13" s="182">
        <f>IFERROR(Y13/Q13,"-")</f>
        <v>25333.333333333</v>
      </c>
      <c r="AA13" s="182">
        <f>IFERROR(Y13/W13,"-")</f>
        <v>38000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0.16666666666667</v>
      </c>
      <c r="BQ13" s="118">
        <v>1</v>
      </c>
      <c r="BR13" s="119">
        <f>IFERROR(BQ13/BO13,"-")</f>
        <v>1</v>
      </c>
      <c r="BS13" s="120">
        <v>8000</v>
      </c>
      <c r="BT13" s="121">
        <f>IFERROR(BS13/BO13,"-")</f>
        <v>8000</v>
      </c>
      <c r="BU13" s="122"/>
      <c r="BV13" s="122">
        <v>1</v>
      </c>
      <c r="BW13" s="122"/>
      <c r="BX13" s="123">
        <v>3</v>
      </c>
      <c r="BY13" s="124">
        <f>IF(Q13=0,"",IF(BX13=0,"",(BX13/Q13)))</f>
        <v>0.5</v>
      </c>
      <c r="BZ13" s="125">
        <v>1</v>
      </c>
      <c r="CA13" s="126">
        <f>IFERROR(BZ13/BX13,"-")</f>
        <v>0.33333333333333</v>
      </c>
      <c r="CB13" s="127">
        <v>21000</v>
      </c>
      <c r="CC13" s="128">
        <f>IFERROR(CB13/BX13,"-")</f>
        <v>7000</v>
      </c>
      <c r="CD13" s="129"/>
      <c r="CE13" s="129"/>
      <c r="CF13" s="129">
        <v>1</v>
      </c>
      <c r="CG13" s="130">
        <v>2</v>
      </c>
      <c r="CH13" s="131">
        <f>IF(Q13=0,"",IF(CG13=0,"",(CG13/Q13)))</f>
        <v>0.33333333333333</v>
      </c>
      <c r="CI13" s="132">
        <v>2</v>
      </c>
      <c r="CJ13" s="133">
        <f>IFERROR(CI13/CG13,"-")</f>
        <v>1</v>
      </c>
      <c r="CK13" s="134">
        <v>123000</v>
      </c>
      <c r="CL13" s="135">
        <f>IFERROR(CK13/CG13,"-")</f>
        <v>61500</v>
      </c>
      <c r="CM13" s="136">
        <v>1</v>
      </c>
      <c r="CN13" s="136"/>
      <c r="CO13" s="136">
        <v>1</v>
      </c>
      <c r="CP13" s="137">
        <v>4</v>
      </c>
      <c r="CQ13" s="138">
        <v>152000</v>
      </c>
      <c r="CR13" s="138">
        <v>120000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>
        <f>AC14</f>
        <v>0</v>
      </c>
      <c r="B14" s="184" t="s">
        <v>79</v>
      </c>
      <c r="C14" s="184" t="s">
        <v>58</v>
      </c>
      <c r="D14" s="184"/>
      <c r="E14" s="184" t="s">
        <v>80</v>
      </c>
      <c r="F14" s="184" t="s">
        <v>81</v>
      </c>
      <c r="G14" s="184" t="s">
        <v>61</v>
      </c>
      <c r="H14" s="87" t="s">
        <v>82</v>
      </c>
      <c r="I14" s="87" t="s">
        <v>83</v>
      </c>
      <c r="J14" s="185" t="s">
        <v>84</v>
      </c>
      <c r="K14" s="176">
        <v>120000</v>
      </c>
      <c r="L14" s="79">
        <v>12</v>
      </c>
      <c r="M14" s="79">
        <v>0</v>
      </c>
      <c r="N14" s="79">
        <v>57</v>
      </c>
      <c r="O14" s="88">
        <v>4</v>
      </c>
      <c r="P14" s="89">
        <v>0</v>
      </c>
      <c r="Q14" s="90">
        <f>O14+P14</f>
        <v>4</v>
      </c>
      <c r="R14" s="80">
        <f>IFERROR(Q14/N14,"-")</f>
        <v>0.070175438596491</v>
      </c>
      <c r="S14" s="79">
        <v>2</v>
      </c>
      <c r="T14" s="79">
        <v>1</v>
      </c>
      <c r="U14" s="80">
        <f>IFERROR(T14/(Q14),"-")</f>
        <v>0.25</v>
      </c>
      <c r="V14" s="81">
        <f>IFERROR(K14/SUM(Q14:Q15),"-")</f>
        <v>24000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-120000</v>
      </c>
      <c r="AC14" s="83">
        <f>SUM(Y14:Y15)/SUM(K14:K15)</f>
        <v>0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0.25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1</v>
      </c>
      <c r="BP14" s="117">
        <f>IF(Q14=0,"",IF(BO14=0,"",(BO14/Q14)))</f>
        <v>0.25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2</v>
      </c>
      <c r="BY14" s="124">
        <f>IF(Q14=0,"",IF(BX14=0,"",(BX14/Q14)))</f>
        <v>0.5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85</v>
      </c>
      <c r="C15" s="184" t="s">
        <v>58</v>
      </c>
      <c r="D15" s="184"/>
      <c r="E15" s="184" t="s">
        <v>80</v>
      </c>
      <c r="F15" s="184" t="s">
        <v>81</v>
      </c>
      <c r="G15" s="184" t="s">
        <v>66</v>
      </c>
      <c r="H15" s="87"/>
      <c r="I15" s="87"/>
      <c r="J15" s="87"/>
      <c r="K15" s="176"/>
      <c r="L15" s="79">
        <v>6</v>
      </c>
      <c r="M15" s="79">
        <v>6</v>
      </c>
      <c r="N15" s="79">
        <v>8</v>
      </c>
      <c r="O15" s="88">
        <v>1</v>
      </c>
      <c r="P15" s="89">
        <v>0</v>
      </c>
      <c r="Q15" s="90">
        <f>O15+P15</f>
        <v>1</v>
      </c>
      <c r="R15" s="80">
        <f>IFERROR(Q15/N15,"-")</f>
        <v>0.125</v>
      </c>
      <c r="S15" s="79">
        <v>1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1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3.0733333333333</v>
      </c>
      <c r="B16" s="184" t="s">
        <v>86</v>
      </c>
      <c r="C16" s="184" t="s">
        <v>58</v>
      </c>
      <c r="D16" s="184"/>
      <c r="E16" s="184" t="s">
        <v>80</v>
      </c>
      <c r="F16" s="184" t="s">
        <v>81</v>
      </c>
      <c r="G16" s="184" t="s">
        <v>61</v>
      </c>
      <c r="H16" s="87" t="s">
        <v>62</v>
      </c>
      <c r="I16" s="87" t="s">
        <v>83</v>
      </c>
      <c r="J16" s="185" t="s">
        <v>84</v>
      </c>
      <c r="K16" s="176">
        <v>150000</v>
      </c>
      <c r="L16" s="79">
        <v>8</v>
      </c>
      <c r="M16" s="79">
        <v>0</v>
      </c>
      <c r="N16" s="79">
        <v>49</v>
      </c>
      <c r="O16" s="88">
        <v>3</v>
      </c>
      <c r="P16" s="89">
        <v>0</v>
      </c>
      <c r="Q16" s="90">
        <f>O16+P16</f>
        <v>3</v>
      </c>
      <c r="R16" s="80">
        <f>IFERROR(Q16/N16,"-")</f>
        <v>0.061224489795918</v>
      </c>
      <c r="S16" s="79">
        <v>1</v>
      </c>
      <c r="T16" s="79">
        <v>2</v>
      </c>
      <c r="U16" s="80">
        <f>IFERROR(T16/(Q16),"-")</f>
        <v>0.66666666666667</v>
      </c>
      <c r="V16" s="81">
        <f>IFERROR(K16/SUM(Q16:Q17),"-")</f>
        <v>30000</v>
      </c>
      <c r="W16" s="82">
        <v>2</v>
      </c>
      <c r="X16" s="80">
        <f>IF(Q16=0,"-",W16/Q16)</f>
        <v>0.66666666666667</v>
      </c>
      <c r="Y16" s="181">
        <v>16000</v>
      </c>
      <c r="Z16" s="182">
        <f>IFERROR(Y16/Q16,"-")</f>
        <v>5333.3333333333</v>
      </c>
      <c r="AA16" s="182">
        <f>IFERROR(Y16/W16,"-")</f>
        <v>8000</v>
      </c>
      <c r="AB16" s="176">
        <f>SUM(Y16:Y17)-SUM(K16:K17)</f>
        <v>311000</v>
      </c>
      <c r="AC16" s="83">
        <f>SUM(Y16:Y17)/SUM(K16:K17)</f>
        <v>3.0733333333333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0.33333333333333</v>
      </c>
      <c r="BQ16" s="118">
        <v>1</v>
      </c>
      <c r="BR16" s="119">
        <f>IFERROR(BQ16/BO16,"-")</f>
        <v>1</v>
      </c>
      <c r="BS16" s="120">
        <v>13000</v>
      </c>
      <c r="BT16" s="121">
        <f>IFERROR(BS16/BO16,"-")</f>
        <v>13000</v>
      </c>
      <c r="BU16" s="122"/>
      <c r="BV16" s="122"/>
      <c r="BW16" s="122">
        <v>1</v>
      </c>
      <c r="BX16" s="123">
        <v>2</v>
      </c>
      <c r="BY16" s="124">
        <f>IF(Q16=0,"",IF(BX16=0,"",(BX16/Q16)))</f>
        <v>0.66666666666667</v>
      </c>
      <c r="BZ16" s="125">
        <v>1</v>
      </c>
      <c r="CA16" s="126">
        <f>IFERROR(BZ16/BX16,"-")</f>
        <v>0.5</v>
      </c>
      <c r="CB16" s="127">
        <v>3000</v>
      </c>
      <c r="CC16" s="128">
        <f>IFERROR(CB16/BX16,"-")</f>
        <v>1500</v>
      </c>
      <c r="CD16" s="129">
        <v>1</v>
      </c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16000</v>
      </c>
      <c r="CR16" s="138">
        <v>13000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87</v>
      </c>
      <c r="C17" s="184" t="s">
        <v>58</v>
      </c>
      <c r="D17" s="184"/>
      <c r="E17" s="184" t="s">
        <v>80</v>
      </c>
      <c r="F17" s="184" t="s">
        <v>81</v>
      </c>
      <c r="G17" s="184" t="s">
        <v>66</v>
      </c>
      <c r="H17" s="87"/>
      <c r="I17" s="87"/>
      <c r="J17" s="87"/>
      <c r="K17" s="176"/>
      <c r="L17" s="79">
        <v>32</v>
      </c>
      <c r="M17" s="79">
        <v>11</v>
      </c>
      <c r="N17" s="79">
        <v>7</v>
      </c>
      <c r="O17" s="88">
        <v>2</v>
      </c>
      <c r="P17" s="89">
        <v>0</v>
      </c>
      <c r="Q17" s="90">
        <f>O17+P17</f>
        <v>2</v>
      </c>
      <c r="R17" s="80">
        <f>IFERROR(Q17/N17,"-")</f>
        <v>0.28571428571429</v>
      </c>
      <c r="S17" s="79">
        <v>1</v>
      </c>
      <c r="T17" s="79">
        <v>1</v>
      </c>
      <c r="U17" s="80">
        <f>IFERROR(T17/(Q17),"-")</f>
        <v>0.5</v>
      </c>
      <c r="V17" s="81"/>
      <c r="W17" s="82">
        <v>2</v>
      </c>
      <c r="X17" s="80">
        <f>IF(Q17=0,"-",W17/Q17)</f>
        <v>1</v>
      </c>
      <c r="Y17" s="181">
        <v>445000</v>
      </c>
      <c r="Z17" s="182">
        <f>IFERROR(Y17/Q17,"-")</f>
        <v>222500</v>
      </c>
      <c r="AA17" s="182">
        <f>IFERROR(Y17/W17,"-")</f>
        <v>222500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>
        <v>2</v>
      </c>
      <c r="CH17" s="131">
        <f>IF(Q17=0,"",IF(CG17=0,"",(CG17/Q17)))</f>
        <v>1</v>
      </c>
      <c r="CI17" s="132">
        <v>2</v>
      </c>
      <c r="CJ17" s="133">
        <f>IFERROR(CI17/CG17,"-")</f>
        <v>1</v>
      </c>
      <c r="CK17" s="134">
        <v>445000</v>
      </c>
      <c r="CL17" s="135">
        <f>IFERROR(CK17/CG17,"-")</f>
        <v>222500</v>
      </c>
      <c r="CM17" s="136"/>
      <c r="CN17" s="136"/>
      <c r="CO17" s="136">
        <v>2</v>
      </c>
      <c r="CP17" s="137">
        <v>2</v>
      </c>
      <c r="CQ17" s="138">
        <v>445000</v>
      </c>
      <c r="CR17" s="138">
        <v>407000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30"/>
      <c r="B18" s="84"/>
      <c r="C18" s="84"/>
      <c r="D18" s="85"/>
      <c r="E18" s="85"/>
      <c r="F18" s="85"/>
      <c r="G18" s="86"/>
      <c r="H18" s="87"/>
      <c r="I18" s="87"/>
      <c r="J18" s="87"/>
      <c r="K18" s="177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3"/>
      <c r="Z18" s="183"/>
      <c r="AA18" s="183"/>
      <c r="AB18" s="183"/>
      <c r="AC18" s="33"/>
      <c r="AD18" s="57"/>
      <c r="AE18" s="61"/>
      <c r="AF18" s="62"/>
      <c r="AG18" s="61"/>
      <c r="AH18" s="65"/>
      <c r="AI18" s="66"/>
      <c r="AJ18" s="67"/>
      <c r="AK18" s="68"/>
      <c r="AL18" s="68"/>
      <c r="AM18" s="68"/>
      <c r="AN18" s="61"/>
      <c r="AO18" s="62"/>
      <c r="AP18" s="61"/>
      <c r="AQ18" s="65"/>
      <c r="AR18" s="66"/>
      <c r="AS18" s="67"/>
      <c r="AT18" s="68"/>
      <c r="AU18" s="68"/>
      <c r="AV18" s="68"/>
      <c r="AW18" s="61"/>
      <c r="AX18" s="62"/>
      <c r="AY18" s="61"/>
      <c r="AZ18" s="65"/>
      <c r="BA18" s="66"/>
      <c r="BB18" s="67"/>
      <c r="BC18" s="68"/>
      <c r="BD18" s="68"/>
      <c r="BE18" s="68"/>
      <c r="BF18" s="61"/>
      <c r="BG18" s="62"/>
      <c r="BH18" s="61"/>
      <c r="BI18" s="65"/>
      <c r="BJ18" s="66"/>
      <c r="BK18" s="67"/>
      <c r="BL18" s="68"/>
      <c r="BM18" s="68"/>
      <c r="BN18" s="68"/>
      <c r="BO18" s="63"/>
      <c r="BP18" s="64"/>
      <c r="BQ18" s="61"/>
      <c r="BR18" s="65"/>
      <c r="BS18" s="66"/>
      <c r="BT18" s="67"/>
      <c r="BU18" s="68"/>
      <c r="BV18" s="68"/>
      <c r="BW18" s="68"/>
      <c r="BX18" s="63"/>
      <c r="BY18" s="64"/>
      <c r="BZ18" s="61"/>
      <c r="CA18" s="65"/>
      <c r="CB18" s="66"/>
      <c r="CC18" s="67"/>
      <c r="CD18" s="68"/>
      <c r="CE18" s="68"/>
      <c r="CF18" s="68"/>
      <c r="CG18" s="63"/>
      <c r="CH18" s="64"/>
      <c r="CI18" s="61"/>
      <c r="CJ18" s="65"/>
      <c r="CK18" s="66"/>
      <c r="CL18" s="67"/>
      <c r="CM18" s="68"/>
      <c r="CN18" s="68"/>
      <c r="CO18" s="68"/>
      <c r="CP18" s="69"/>
      <c r="CQ18" s="66"/>
      <c r="CR18" s="66"/>
      <c r="CS18" s="66"/>
      <c r="CT18" s="70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3"/>
      <c r="K19" s="178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3"/>
      <c r="Z19" s="183"/>
      <c r="AA19" s="183"/>
      <c r="AB19" s="183"/>
      <c r="AC19" s="33"/>
      <c r="AD19" s="59"/>
      <c r="AE19" s="61"/>
      <c r="AF19" s="62"/>
      <c r="AG19" s="61"/>
      <c r="AH19" s="65"/>
      <c r="AI19" s="66"/>
      <c r="AJ19" s="67"/>
      <c r="AK19" s="68"/>
      <c r="AL19" s="68"/>
      <c r="AM19" s="68"/>
      <c r="AN19" s="61"/>
      <c r="AO19" s="62"/>
      <c r="AP19" s="61"/>
      <c r="AQ19" s="65"/>
      <c r="AR19" s="66"/>
      <c r="AS19" s="67"/>
      <c r="AT19" s="68"/>
      <c r="AU19" s="68"/>
      <c r="AV19" s="68"/>
      <c r="AW19" s="61"/>
      <c r="AX19" s="62"/>
      <c r="AY19" s="61"/>
      <c r="AZ19" s="65"/>
      <c r="BA19" s="66"/>
      <c r="BB19" s="67"/>
      <c r="BC19" s="68"/>
      <c r="BD19" s="68"/>
      <c r="BE19" s="68"/>
      <c r="BF19" s="61"/>
      <c r="BG19" s="62"/>
      <c r="BH19" s="61"/>
      <c r="BI19" s="65"/>
      <c r="BJ19" s="66"/>
      <c r="BK19" s="67"/>
      <c r="BL19" s="68"/>
      <c r="BM19" s="68"/>
      <c r="BN19" s="68"/>
      <c r="BO19" s="63"/>
      <c r="BP19" s="64"/>
      <c r="BQ19" s="61"/>
      <c r="BR19" s="65"/>
      <c r="BS19" s="66"/>
      <c r="BT19" s="67"/>
      <c r="BU19" s="68"/>
      <c r="BV19" s="68"/>
      <c r="BW19" s="68"/>
      <c r="BX19" s="63"/>
      <c r="BY19" s="64"/>
      <c r="BZ19" s="61"/>
      <c r="CA19" s="65"/>
      <c r="CB19" s="66"/>
      <c r="CC19" s="67"/>
      <c r="CD19" s="68"/>
      <c r="CE19" s="68"/>
      <c r="CF19" s="68"/>
      <c r="CG19" s="63"/>
      <c r="CH19" s="64"/>
      <c r="CI19" s="61"/>
      <c r="CJ19" s="65"/>
      <c r="CK19" s="66"/>
      <c r="CL19" s="67"/>
      <c r="CM19" s="68"/>
      <c r="CN19" s="68"/>
      <c r="CO19" s="68"/>
      <c r="CP19" s="69"/>
      <c r="CQ19" s="66"/>
      <c r="CR19" s="66"/>
      <c r="CS19" s="66"/>
      <c r="CT19" s="70"/>
    </row>
    <row r="20" spans="1:99">
      <c r="A20" s="19">
        <f>AC20</f>
        <v>1.2507462686567</v>
      </c>
      <c r="B20" s="39"/>
      <c r="C20" s="39"/>
      <c r="D20" s="39"/>
      <c r="E20" s="39"/>
      <c r="F20" s="39"/>
      <c r="G20" s="39"/>
      <c r="H20" s="40" t="s">
        <v>88</v>
      </c>
      <c r="I20" s="40"/>
      <c r="J20" s="40"/>
      <c r="K20" s="179">
        <f>SUM(K6:K19)</f>
        <v>670000</v>
      </c>
      <c r="L20" s="41">
        <f>SUM(L6:L19)</f>
        <v>454</v>
      </c>
      <c r="M20" s="41">
        <f>SUM(M6:M19)</f>
        <v>123</v>
      </c>
      <c r="N20" s="41">
        <f>SUM(N6:N19)</f>
        <v>558</v>
      </c>
      <c r="O20" s="41">
        <f>SUM(O6:O19)</f>
        <v>56</v>
      </c>
      <c r="P20" s="41">
        <f>SUM(P6:P19)</f>
        <v>2</v>
      </c>
      <c r="Q20" s="41">
        <f>SUM(Q6:Q19)</f>
        <v>58</v>
      </c>
      <c r="R20" s="42">
        <f>IFERROR(Q20/N20,"-")</f>
        <v>0.10394265232975</v>
      </c>
      <c r="S20" s="76">
        <f>SUM(S6:S19)</f>
        <v>18</v>
      </c>
      <c r="T20" s="76">
        <f>SUM(T6:T19)</f>
        <v>22</v>
      </c>
      <c r="U20" s="42">
        <f>IFERROR(S20/Q20,"-")</f>
        <v>0.31034482758621</v>
      </c>
      <c r="V20" s="43">
        <f>IFERROR(K20/Q20,"-")</f>
        <v>11551.724137931</v>
      </c>
      <c r="W20" s="44">
        <f>SUM(W6:W19)</f>
        <v>18</v>
      </c>
      <c r="X20" s="42">
        <f>IFERROR(W20/Q20,"-")</f>
        <v>0.31034482758621</v>
      </c>
      <c r="Y20" s="179">
        <f>SUM(Y6:Y19)</f>
        <v>838000</v>
      </c>
      <c r="Z20" s="179">
        <f>IFERROR(Y20/Q20,"-")</f>
        <v>14448.275862069</v>
      </c>
      <c r="AA20" s="179">
        <f>IFERROR(Y20/W20,"-")</f>
        <v>46555.555555556</v>
      </c>
      <c r="AB20" s="179">
        <f>Y20-K20</f>
        <v>168000</v>
      </c>
      <c r="AC20" s="45">
        <f>Y20/K20</f>
        <v>1.2507462686567</v>
      </c>
      <c r="AD20" s="58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3"/>
    <mergeCell ref="K6:K13"/>
    <mergeCell ref="V6:V13"/>
    <mergeCell ref="AB6:AB13"/>
    <mergeCell ref="AC6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89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12.166666666667</v>
      </c>
      <c r="B6" s="184" t="s">
        <v>90</v>
      </c>
      <c r="C6" s="184" t="s">
        <v>91</v>
      </c>
      <c r="D6" s="184" t="s">
        <v>92</v>
      </c>
      <c r="E6" s="184" t="s">
        <v>93</v>
      </c>
      <c r="F6" s="184"/>
      <c r="G6" s="184" t="s">
        <v>61</v>
      </c>
      <c r="H6" s="87" t="s">
        <v>94</v>
      </c>
      <c r="I6" s="87" t="s">
        <v>95</v>
      </c>
      <c r="J6" s="186" t="s">
        <v>96</v>
      </c>
      <c r="K6" s="176">
        <v>60000</v>
      </c>
      <c r="L6" s="79">
        <v>23</v>
      </c>
      <c r="M6" s="79">
        <v>0</v>
      </c>
      <c r="N6" s="79">
        <v>103</v>
      </c>
      <c r="O6" s="88">
        <v>10</v>
      </c>
      <c r="P6" s="89">
        <v>1</v>
      </c>
      <c r="Q6" s="90">
        <f>O6+P6</f>
        <v>11</v>
      </c>
      <c r="R6" s="80">
        <f>IFERROR(Q6/N6,"-")</f>
        <v>0.10679611650485</v>
      </c>
      <c r="S6" s="79">
        <v>4</v>
      </c>
      <c r="T6" s="79">
        <v>1</v>
      </c>
      <c r="U6" s="80">
        <f>IFERROR(T6/(Q6),"-")</f>
        <v>0.090909090909091</v>
      </c>
      <c r="V6" s="81">
        <f>IFERROR(K6/SUM(Q6:Q7),"-")</f>
        <v>1666.6666666667</v>
      </c>
      <c r="W6" s="82">
        <v>2</v>
      </c>
      <c r="X6" s="80">
        <f>IF(Q6=0,"-",W6/Q6)</f>
        <v>0.18181818181818</v>
      </c>
      <c r="Y6" s="181">
        <v>565000</v>
      </c>
      <c r="Z6" s="182">
        <f>IFERROR(Y6/Q6,"-")</f>
        <v>51363.636363636</v>
      </c>
      <c r="AA6" s="182">
        <f>IFERROR(Y6/W6,"-")</f>
        <v>282500</v>
      </c>
      <c r="AB6" s="176">
        <f>SUM(Y6:Y7)-SUM(K6:K7)</f>
        <v>670000</v>
      </c>
      <c r="AC6" s="83">
        <f>SUM(Y6:Y7)/SUM(K6:K7)</f>
        <v>12.166666666667</v>
      </c>
      <c r="AD6" s="77"/>
      <c r="AE6" s="91">
        <v>1</v>
      </c>
      <c r="AF6" s="92">
        <f>IF(Q6=0,"",IF(AE6=0,"",(AE6/Q6)))</f>
        <v>0.090909090909091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3</v>
      </c>
      <c r="AO6" s="98">
        <f>IF(Q6=0,"",IF(AN6=0,"",(AN6/Q6)))</f>
        <v>0.27272727272727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0.18181818181818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0.090909090909091</v>
      </c>
      <c r="BH6" s="109">
        <v>1</v>
      </c>
      <c r="BI6" s="111">
        <f>IFERROR(BH6/BF6,"-")</f>
        <v>1</v>
      </c>
      <c r="BJ6" s="112">
        <v>560000</v>
      </c>
      <c r="BK6" s="113">
        <f>IFERROR(BJ6/BF6,"-")</f>
        <v>560000</v>
      </c>
      <c r="BL6" s="114"/>
      <c r="BM6" s="114"/>
      <c r="BN6" s="114">
        <v>1</v>
      </c>
      <c r="BO6" s="116">
        <v>3</v>
      </c>
      <c r="BP6" s="117">
        <f>IF(Q6=0,"",IF(BO6=0,"",(BO6/Q6)))</f>
        <v>0.27272727272727</v>
      </c>
      <c r="BQ6" s="118">
        <v>1</v>
      </c>
      <c r="BR6" s="119">
        <f>IFERROR(BQ6/BO6,"-")</f>
        <v>0.33333333333333</v>
      </c>
      <c r="BS6" s="120">
        <v>5000</v>
      </c>
      <c r="BT6" s="121">
        <f>IFERROR(BS6/BO6,"-")</f>
        <v>1666.6666666667</v>
      </c>
      <c r="BU6" s="122">
        <v>1</v>
      </c>
      <c r="BV6" s="122"/>
      <c r="BW6" s="122"/>
      <c r="BX6" s="123">
        <v>1</v>
      </c>
      <c r="BY6" s="124">
        <f>IF(Q6=0,"",IF(BX6=0,"",(BX6/Q6)))</f>
        <v>0.090909090909091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565000</v>
      </c>
      <c r="CR6" s="138">
        <v>560000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97</v>
      </c>
      <c r="C7" s="184" t="s">
        <v>91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267</v>
      </c>
      <c r="M7" s="79">
        <v>122</v>
      </c>
      <c r="N7" s="79">
        <v>134</v>
      </c>
      <c r="O7" s="88">
        <v>25</v>
      </c>
      <c r="P7" s="89">
        <v>0</v>
      </c>
      <c r="Q7" s="90">
        <f>O7+P7</f>
        <v>25</v>
      </c>
      <c r="R7" s="80">
        <f>IFERROR(Q7/N7,"-")</f>
        <v>0.1865671641791</v>
      </c>
      <c r="S7" s="79">
        <v>9</v>
      </c>
      <c r="T7" s="79">
        <v>4</v>
      </c>
      <c r="U7" s="80">
        <f>IFERROR(T7/(Q7),"-")</f>
        <v>0.16</v>
      </c>
      <c r="V7" s="81"/>
      <c r="W7" s="82">
        <v>3</v>
      </c>
      <c r="X7" s="80">
        <f>IF(Q7=0,"-",W7/Q7)</f>
        <v>0.12</v>
      </c>
      <c r="Y7" s="181">
        <v>165000</v>
      </c>
      <c r="Z7" s="182">
        <f>IFERROR(Y7/Q7,"-")</f>
        <v>6600</v>
      </c>
      <c r="AA7" s="182">
        <f>IFERROR(Y7/W7,"-")</f>
        <v>55000</v>
      </c>
      <c r="AB7" s="176"/>
      <c r="AC7" s="83"/>
      <c r="AD7" s="77"/>
      <c r="AE7" s="91">
        <v>2</v>
      </c>
      <c r="AF7" s="92">
        <f>IF(Q7=0,"",IF(AE7=0,"",(AE7/Q7)))</f>
        <v>0.08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1</v>
      </c>
      <c r="AO7" s="98">
        <f>IF(Q7=0,"",IF(AN7=0,"",(AN7/Q7)))</f>
        <v>0.04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2</v>
      </c>
      <c r="AX7" s="104">
        <f>IF(Q7=0,"",IF(AW7=0,"",(AW7/Q7)))</f>
        <v>0.08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6</v>
      </c>
      <c r="BG7" s="110">
        <f>IF(Q7=0,"",IF(BF7=0,"",(BF7/Q7)))</f>
        <v>0.24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9</v>
      </c>
      <c r="BP7" s="117">
        <f>IF(Q7=0,"",IF(BO7=0,"",(BO7/Q7)))</f>
        <v>0.36</v>
      </c>
      <c r="BQ7" s="118">
        <v>1</v>
      </c>
      <c r="BR7" s="119">
        <f>IFERROR(BQ7/BO7,"-")</f>
        <v>0.11111111111111</v>
      </c>
      <c r="BS7" s="120">
        <v>104000</v>
      </c>
      <c r="BT7" s="121">
        <f>IFERROR(BS7/BO7,"-")</f>
        <v>11555.555555556</v>
      </c>
      <c r="BU7" s="122"/>
      <c r="BV7" s="122"/>
      <c r="BW7" s="122">
        <v>1</v>
      </c>
      <c r="BX7" s="123">
        <v>4</v>
      </c>
      <c r="BY7" s="124">
        <f>IF(Q7=0,"",IF(BX7=0,"",(BX7/Q7)))</f>
        <v>0.16</v>
      </c>
      <c r="BZ7" s="125">
        <v>2</v>
      </c>
      <c r="CA7" s="126">
        <f>IFERROR(BZ7/BX7,"-")</f>
        <v>0.5</v>
      </c>
      <c r="CB7" s="127">
        <v>61000</v>
      </c>
      <c r="CC7" s="128">
        <f>IFERROR(CB7/BX7,"-")</f>
        <v>15250</v>
      </c>
      <c r="CD7" s="129"/>
      <c r="CE7" s="129">
        <v>1</v>
      </c>
      <c r="CF7" s="129">
        <v>1</v>
      </c>
      <c r="CG7" s="130">
        <v>1</v>
      </c>
      <c r="CH7" s="131">
        <f>IF(Q7=0,"",IF(CG7=0,"",(CG7/Q7)))</f>
        <v>0.04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3</v>
      </c>
      <c r="CQ7" s="138">
        <v>165000</v>
      </c>
      <c r="CR7" s="138">
        <v>104000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5.7466666666667</v>
      </c>
      <c r="B8" s="184" t="s">
        <v>98</v>
      </c>
      <c r="C8" s="184" t="s">
        <v>91</v>
      </c>
      <c r="D8" s="184" t="s">
        <v>99</v>
      </c>
      <c r="E8" s="184" t="s">
        <v>100</v>
      </c>
      <c r="F8" s="184"/>
      <c r="G8" s="184" t="s">
        <v>61</v>
      </c>
      <c r="H8" s="87" t="s">
        <v>101</v>
      </c>
      <c r="I8" s="87" t="s">
        <v>102</v>
      </c>
      <c r="J8" s="87" t="s">
        <v>103</v>
      </c>
      <c r="K8" s="176">
        <v>75000</v>
      </c>
      <c r="L8" s="79">
        <v>20</v>
      </c>
      <c r="M8" s="79">
        <v>0</v>
      </c>
      <c r="N8" s="79">
        <v>32</v>
      </c>
      <c r="O8" s="88">
        <v>3</v>
      </c>
      <c r="P8" s="89">
        <v>0</v>
      </c>
      <c r="Q8" s="90">
        <f>O8+P8</f>
        <v>3</v>
      </c>
      <c r="R8" s="80">
        <f>IFERROR(Q8/N8,"-")</f>
        <v>0.09375</v>
      </c>
      <c r="S8" s="79">
        <v>1</v>
      </c>
      <c r="T8" s="79">
        <v>0</v>
      </c>
      <c r="U8" s="80">
        <f>IFERROR(T8/(Q8),"-")</f>
        <v>0</v>
      </c>
      <c r="V8" s="81">
        <f>IFERROR(K8/SUM(Q8:Q9),"-")</f>
        <v>3750</v>
      </c>
      <c r="W8" s="82">
        <v>2</v>
      </c>
      <c r="X8" s="80">
        <f>IF(Q8=0,"-",W8/Q8)</f>
        <v>0.66666666666667</v>
      </c>
      <c r="Y8" s="181">
        <v>16000</v>
      </c>
      <c r="Z8" s="182">
        <f>IFERROR(Y8/Q8,"-")</f>
        <v>5333.3333333333</v>
      </c>
      <c r="AA8" s="182">
        <f>IFERROR(Y8/W8,"-")</f>
        <v>8000</v>
      </c>
      <c r="AB8" s="176">
        <f>SUM(Y8:Y9)-SUM(K8:K9)</f>
        <v>356000</v>
      </c>
      <c r="AC8" s="83">
        <f>SUM(Y8:Y9)/SUM(K8:K9)</f>
        <v>5.7466666666667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0.33333333333333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0.33333333333333</v>
      </c>
      <c r="BH8" s="109">
        <v>1</v>
      </c>
      <c r="BI8" s="111">
        <f>IFERROR(BH8/BF8,"-")</f>
        <v>1</v>
      </c>
      <c r="BJ8" s="112">
        <v>3000</v>
      </c>
      <c r="BK8" s="113">
        <f>IFERROR(BJ8/BF8,"-")</f>
        <v>3000</v>
      </c>
      <c r="BL8" s="114">
        <v>1</v>
      </c>
      <c r="BM8" s="114"/>
      <c r="BN8" s="114"/>
      <c r="BO8" s="116">
        <v>1</v>
      </c>
      <c r="BP8" s="117">
        <f>IF(Q8=0,"",IF(BO8=0,"",(BO8/Q8)))</f>
        <v>0.33333333333333</v>
      </c>
      <c r="BQ8" s="118">
        <v>1</v>
      </c>
      <c r="BR8" s="119">
        <f>IFERROR(BQ8/BO8,"-")</f>
        <v>1</v>
      </c>
      <c r="BS8" s="120">
        <v>13000</v>
      </c>
      <c r="BT8" s="121">
        <f>IFERROR(BS8/BO8,"-")</f>
        <v>13000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16000</v>
      </c>
      <c r="CR8" s="138">
        <v>13000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104</v>
      </c>
      <c r="C9" s="184" t="s">
        <v>91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108</v>
      </c>
      <c r="M9" s="79">
        <v>63</v>
      </c>
      <c r="N9" s="79">
        <v>80</v>
      </c>
      <c r="O9" s="88">
        <v>17</v>
      </c>
      <c r="P9" s="89">
        <v>0</v>
      </c>
      <c r="Q9" s="90">
        <f>O9+P9</f>
        <v>17</v>
      </c>
      <c r="R9" s="80">
        <f>IFERROR(Q9/N9,"-")</f>
        <v>0.2125</v>
      </c>
      <c r="S9" s="79">
        <v>9</v>
      </c>
      <c r="T9" s="79">
        <v>3</v>
      </c>
      <c r="U9" s="80">
        <f>IFERROR(T9/(Q9),"-")</f>
        <v>0.17647058823529</v>
      </c>
      <c r="V9" s="81"/>
      <c r="W9" s="82">
        <v>9</v>
      </c>
      <c r="X9" s="80">
        <f>IF(Q9=0,"-",W9/Q9)</f>
        <v>0.52941176470588</v>
      </c>
      <c r="Y9" s="181">
        <v>415000</v>
      </c>
      <c r="Z9" s="182">
        <f>IFERROR(Y9/Q9,"-")</f>
        <v>24411.764705882</v>
      </c>
      <c r="AA9" s="182">
        <f>IFERROR(Y9/W9,"-")</f>
        <v>46111.111111111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2</v>
      </c>
      <c r="AO9" s="98">
        <f>IF(Q9=0,"",IF(AN9=0,"",(AN9/Q9)))</f>
        <v>0.11764705882353</v>
      </c>
      <c r="AP9" s="97">
        <v>1</v>
      </c>
      <c r="AQ9" s="99">
        <f>IFERROR(AP9/AN9,"-")</f>
        <v>0.5</v>
      </c>
      <c r="AR9" s="100">
        <v>5000</v>
      </c>
      <c r="AS9" s="101">
        <f>IFERROR(AR9/AN9,"-")</f>
        <v>2500</v>
      </c>
      <c r="AT9" s="102">
        <v>1</v>
      </c>
      <c r="AU9" s="102"/>
      <c r="AV9" s="102"/>
      <c r="AW9" s="103">
        <v>3</v>
      </c>
      <c r="AX9" s="104">
        <f>IF(Q9=0,"",IF(AW9=0,"",(AW9/Q9)))</f>
        <v>0.17647058823529</v>
      </c>
      <c r="AY9" s="103">
        <v>1</v>
      </c>
      <c r="AZ9" s="105">
        <f>IFERROR(AY9/AW9,"-")</f>
        <v>0.33333333333333</v>
      </c>
      <c r="BA9" s="106">
        <v>3000</v>
      </c>
      <c r="BB9" s="107">
        <f>IFERROR(BA9/AW9,"-")</f>
        <v>1000</v>
      </c>
      <c r="BC9" s="108">
        <v>1</v>
      </c>
      <c r="BD9" s="108"/>
      <c r="BE9" s="108"/>
      <c r="BF9" s="109">
        <v>2</v>
      </c>
      <c r="BG9" s="110">
        <f>IF(Q9=0,"",IF(BF9=0,"",(BF9/Q9)))</f>
        <v>0.11764705882353</v>
      </c>
      <c r="BH9" s="109">
        <v>1</v>
      </c>
      <c r="BI9" s="111">
        <f>IFERROR(BH9/BF9,"-")</f>
        <v>0.5</v>
      </c>
      <c r="BJ9" s="112">
        <v>3000</v>
      </c>
      <c r="BK9" s="113">
        <f>IFERROR(BJ9/BF9,"-")</f>
        <v>1500</v>
      </c>
      <c r="BL9" s="114">
        <v>1</v>
      </c>
      <c r="BM9" s="114"/>
      <c r="BN9" s="114"/>
      <c r="BO9" s="116">
        <v>2</v>
      </c>
      <c r="BP9" s="117">
        <f>IF(Q9=0,"",IF(BO9=0,"",(BO9/Q9)))</f>
        <v>0.11764705882353</v>
      </c>
      <c r="BQ9" s="118">
        <v>1</v>
      </c>
      <c r="BR9" s="119">
        <f>IFERROR(BQ9/BO9,"-")</f>
        <v>0.5</v>
      </c>
      <c r="BS9" s="120">
        <v>3000</v>
      </c>
      <c r="BT9" s="121">
        <f>IFERROR(BS9/BO9,"-")</f>
        <v>1500</v>
      </c>
      <c r="BU9" s="122">
        <v>1</v>
      </c>
      <c r="BV9" s="122"/>
      <c r="BW9" s="122"/>
      <c r="BX9" s="123">
        <v>4</v>
      </c>
      <c r="BY9" s="124">
        <f>IF(Q9=0,"",IF(BX9=0,"",(BX9/Q9)))</f>
        <v>0.23529411764706</v>
      </c>
      <c r="BZ9" s="125">
        <v>1</v>
      </c>
      <c r="CA9" s="126">
        <f>IFERROR(BZ9/BX9,"-")</f>
        <v>0.25</v>
      </c>
      <c r="CB9" s="127">
        <v>13000</v>
      </c>
      <c r="CC9" s="128">
        <f>IFERROR(CB9/BX9,"-")</f>
        <v>3250</v>
      </c>
      <c r="CD9" s="129"/>
      <c r="CE9" s="129"/>
      <c r="CF9" s="129">
        <v>1</v>
      </c>
      <c r="CG9" s="130">
        <v>4</v>
      </c>
      <c r="CH9" s="131">
        <f>IF(Q9=0,"",IF(CG9=0,"",(CG9/Q9)))</f>
        <v>0.23529411764706</v>
      </c>
      <c r="CI9" s="132">
        <v>4</v>
      </c>
      <c r="CJ9" s="133">
        <f>IFERROR(CI9/CG9,"-")</f>
        <v>1</v>
      </c>
      <c r="CK9" s="134">
        <v>408000</v>
      </c>
      <c r="CL9" s="135">
        <f>IFERROR(CK9/CG9,"-")</f>
        <v>102000</v>
      </c>
      <c r="CM9" s="136">
        <v>2</v>
      </c>
      <c r="CN9" s="136"/>
      <c r="CO9" s="136">
        <v>2</v>
      </c>
      <c r="CP9" s="137">
        <v>9</v>
      </c>
      <c r="CQ9" s="138">
        <v>415000</v>
      </c>
      <c r="CR9" s="138">
        <v>375000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1.9866666666667</v>
      </c>
      <c r="B10" s="184" t="s">
        <v>105</v>
      </c>
      <c r="C10" s="184"/>
      <c r="D10" s="184"/>
      <c r="E10" s="184"/>
      <c r="F10" s="184"/>
      <c r="G10" s="184" t="s">
        <v>61</v>
      </c>
      <c r="H10" s="87" t="s">
        <v>106</v>
      </c>
      <c r="I10" s="87"/>
      <c r="J10" s="186" t="s">
        <v>96</v>
      </c>
      <c r="K10" s="176">
        <v>450000</v>
      </c>
      <c r="L10" s="79">
        <v>56</v>
      </c>
      <c r="M10" s="79">
        <v>0</v>
      </c>
      <c r="N10" s="79">
        <v>222</v>
      </c>
      <c r="O10" s="88">
        <v>18</v>
      </c>
      <c r="P10" s="89">
        <v>1</v>
      </c>
      <c r="Q10" s="90">
        <f>O10+P10</f>
        <v>19</v>
      </c>
      <c r="R10" s="80">
        <f>IFERROR(Q10/N10,"-")</f>
        <v>0.085585585585586</v>
      </c>
      <c r="S10" s="79">
        <v>7</v>
      </c>
      <c r="T10" s="79">
        <v>5</v>
      </c>
      <c r="U10" s="80">
        <f>IFERROR(T10/(Q10),"-")</f>
        <v>0.26315789473684</v>
      </c>
      <c r="V10" s="81">
        <f>IFERROR(K10/SUM(Q10:Q15),"-")</f>
        <v>8035.7142857143</v>
      </c>
      <c r="W10" s="82">
        <v>2</v>
      </c>
      <c r="X10" s="80">
        <f>IF(Q10=0,"-",W10/Q10)</f>
        <v>0.10526315789474</v>
      </c>
      <c r="Y10" s="181">
        <v>8000</v>
      </c>
      <c r="Z10" s="182">
        <f>IFERROR(Y10/Q10,"-")</f>
        <v>421.05263157895</v>
      </c>
      <c r="AA10" s="182">
        <f>IFERROR(Y10/W10,"-")</f>
        <v>4000</v>
      </c>
      <c r="AB10" s="176">
        <f>SUM(Y10:Y15)-SUM(K10:K15)</f>
        <v>444000</v>
      </c>
      <c r="AC10" s="83">
        <f>SUM(Y10:Y15)/SUM(K10:K15)</f>
        <v>1.9866666666667</v>
      </c>
      <c r="AD10" s="77"/>
      <c r="AE10" s="91">
        <v>2</v>
      </c>
      <c r="AF10" s="92">
        <f>IF(Q10=0,"",IF(AE10=0,"",(AE10/Q10)))</f>
        <v>0.10526315789474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5</v>
      </c>
      <c r="AO10" s="98">
        <f>IF(Q10=0,"",IF(AN10=0,"",(AN10/Q10)))</f>
        <v>0.26315789473684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1</v>
      </c>
      <c r="AX10" s="104">
        <f>IF(Q10=0,"",IF(AW10=0,"",(AW10/Q10)))</f>
        <v>0.052631578947368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4</v>
      </c>
      <c r="BG10" s="110">
        <f>IF(Q10=0,"",IF(BF10=0,"",(BF10/Q10)))</f>
        <v>0.21052631578947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4</v>
      </c>
      <c r="BP10" s="117">
        <f>IF(Q10=0,"",IF(BO10=0,"",(BO10/Q10)))</f>
        <v>0.21052631578947</v>
      </c>
      <c r="BQ10" s="118">
        <v>1</v>
      </c>
      <c r="BR10" s="119">
        <f>IFERROR(BQ10/BO10,"-")</f>
        <v>0.25</v>
      </c>
      <c r="BS10" s="120">
        <v>3000</v>
      </c>
      <c r="BT10" s="121">
        <f>IFERROR(BS10/BO10,"-")</f>
        <v>750</v>
      </c>
      <c r="BU10" s="122">
        <v>1</v>
      </c>
      <c r="BV10" s="122"/>
      <c r="BW10" s="122"/>
      <c r="BX10" s="123">
        <v>3</v>
      </c>
      <c r="BY10" s="124">
        <f>IF(Q10=0,"",IF(BX10=0,"",(BX10/Q10)))</f>
        <v>0.15789473684211</v>
      </c>
      <c r="BZ10" s="125">
        <v>1</v>
      </c>
      <c r="CA10" s="126">
        <f>IFERROR(BZ10/BX10,"-")</f>
        <v>0.33333333333333</v>
      </c>
      <c r="CB10" s="127">
        <v>5000</v>
      </c>
      <c r="CC10" s="128">
        <f>IFERROR(CB10/BX10,"-")</f>
        <v>1666.6666666667</v>
      </c>
      <c r="CD10" s="129">
        <v>1</v>
      </c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8000</v>
      </c>
      <c r="CR10" s="138">
        <v>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107</v>
      </c>
      <c r="C11" s="184"/>
      <c r="D11" s="184"/>
      <c r="E11" s="184"/>
      <c r="F11" s="184"/>
      <c r="G11" s="184" t="s">
        <v>61</v>
      </c>
      <c r="H11" s="87"/>
      <c r="I11" s="87"/>
      <c r="J11" s="87"/>
      <c r="K11" s="176"/>
      <c r="L11" s="79">
        <v>0</v>
      </c>
      <c r="M11" s="79">
        <v>0</v>
      </c>
      <c r="N11" s="79">
        <v>0</v>
      </c>
      <c r="O11" s="88">
        <v>0</v>
      </c>
      <c r="P11" s="89">
        <v>0</v>
      </c>
      <c r="Q11" s="90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3"/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108</v>
      </c>
      <c r="C12" s="184"/>
      <c r="D12" s="184"/>
      <c r="E12" s="184"/>
      <c r="F12" s="184"/>
      <c r="G12" s="184" t="s">
        <v>61</v>
      </c>
      <c r="H12" s="87"/>
      <c r="I12" s="87"/>
      <c r="J12" s="87"/>
      <c r="K12" s="176"/>
      <c r="L12" s="79">
        <v>0</v>
      </c>
      <c r="M12" s="79">
        <v>0</v>
      </c>
      <c r="N12" s="79">
        <v>0</v>
      </c>
      <c r="O12" s="88">
        <v>0</v>
      </c>
      <c r="P12" s="89">
        <v>0</v>
      </c>
      <c r="Q12" s="90">
        <f>O12+P12</f>
        <v>0</v>
      </c>
      <c r="R12" s="80" t="str">
        <f>IFERROR(Q12/N12,"-")</f>
        <v>-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/>
      <c r="AC12" s="83"/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109</v>
      </c>
      <c r="C13" s="184"/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404</v>
      </c>
      <c r="M13" s="79">
        <v>157</v>
      </c>
      <c r="N13" s="79">
        <v>281</v>
      </c>
      <c r="O13" s="88">
        <v>37</v>
      </c>
      <c r="P13" s="89">
        <v>0</v>
      </c>
      <c r="Q13" s="90">
        <f>O13+P13</f>
        <v>37</v>
      </c>
      <c r="R13" s="80">
        <f>IFERROR(Q13/N13,"-")</f>
        <v>0.13167259786477</v>
      </c>
      <c r="S13" s="79">
        <v>23</v>
      </c>
      <c r="T13" s="79">
        <v>4</v>
      </c>
      <c r="U13" s="80">
        <f>IFERROR(T13/(Q13),"-")</f>
        <v>0.10810810810811</v>
      </c>
      <c r="V13" s="81"/>
      <c r="W13" s="82">
        <v>9</v>
      </c>
      <c r="X13" s="80">
        <f>IF(Q13=0,"-",W13/Q13)</f>
        <v>0.24324324324324</v>
      </c>
      <c r="Y13" s="181">
        <v>886000</v>
      </c>
      <c r="Z13" s="182">
        <f>IFERROR(Y13/Q13,"-")</f>
        <v>23945.945945946</v>
      </c>
      <c r="AA13" s="182">
        <f>IFERROR(Y13/W13,"-")</f>
        <v>98444.444444444</v>
      </c>
      <c r="AB13" s="176"/>
      <c r="AC13" s="83"/>
      <c r="AD13" s="77"/>
      <c r="AE13" s="91">
        <v>2</v>
      </c>
      <c r="AF13" s="92">
        <f>IF(Q13=0,"",IF(AE13=0,"",(AE13/Q13)))</f>
        <v>0.054054054054054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2</v>
      </c>
      <c r="AO13" s="98">
        <f>IF(Q13=0,"",IF(AN13=0,"",(AN13/Q13)))</f>
        <v>0.054054054054054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2</v>
      </c>
      <c r="AX13" s="104">
        <f>IF(Q13=0,"",IF(AW13=0,"",(AW13/Q13)))</f>
        <v>0.054054054054054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6</v>
      </c>
      <c r="BG13" s="110">
        <f>IF(Q13=0,"",IF(BF13=0,"",(BF13/Q13)))</f>
        <v>0.16216216216216</v>
      </c>
      <c r="BH13" s="109">
        <v>1</v>
      </c>
      <c r="BI13" s="111">
        <f>IFERROR(BH13/BF13,"-")</f>
        <v>0.16666666666667</v>
      </c>
      <c r="BJ13" s="112">
        <v>15000</v>
      </c>
      <c r="BK13" s="113">
        <f>IFERROR(BJ13/BF13,"-")</f>
        <v>2500</v>
      </c>
      <c r="BL13" s="114"/>
      <c r="BM13" s="114"/>
      <c r="BN13" s="114">
        <v>1</v>
      </c>
      <c r="BO13" s="116">
        <v>13</v>
      </c>
      <c r="BP13" s="117">
        <f>IF(Q13=0,"",IF(BO13=0,"",(BO13/Q13)))</f>
        <v>0.35135135135135</v>
      </c>
      <c r="BQ13" s="118">
        <v>3</v>
      </c>
      <c r="BR13" s="119">
        <f>IFERROR(BQ13/BO13,"-")</f>
        <v>0.23076923076923</v>
      </c>
      <c r="BS13" s="120">
        <v>301000</v>
      </c>
      <c r="BT13" s="121">
        <f>IFERROR(BS13/BO13,"-")</f>
        <v>23153.846153846</v>
      </c>
      <c r="BU13" s="122">
        <v>1</v>
      </c>
      <c r="BV13" s="122"/>
      <c r="BW13" s="122">
        <v>2</v>
      </c>
      <c r="BX13" s="123">
        <v>10</v>
      </c>
      <c r="BY13" s="124">
        <f>IF(Q13=0,"",IF(BX13=0,"",(BX13/Q13)))</f>
        <v>0.27027027027027</v>
      </c>
      <c r="BZ13" s="125">
        <v>5</v>
      </c>
      <c r="CA13" s="126">
        <f>IFERROR(BZ13/BX13,"-")</f>
        <v>0.5</v>
      </c>
      <c r="CB13" s="127">
        <v>570000</v>
      </c>
      <c r="CC13" s="128">
        <f>IFERROR(CB13/BX13,"-")</f>
        <v>57000</v>
      </c>
      <c r="CD13" s="129">
        <v>1</v>
      </c>
      <c r="CE13" s="129">
        <v>2</v>
      </c>
      <c r="CF13" s="129">
        <v>2</v>
      </c>
      <c r="CG13" s="130">
        <v>2</v>
      </c>
      <c r="CH13" s="131">
        <f>IF(Q13=0,"",IF(CG13=0,"",(CG13/Q13)))</f>
        <v>0.054054054054054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9</v>
      </c>
      <c r="CQ13" s="138">
        <v>886000</v>
      </c>
      <c r="CR13" s="138">
        <v>348000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110</v>
      </c>
      <c r="C14" s="184"/>
      <c r="D14" s="184"/>
      <c r="E14" s="184"/>
      <c r="F14" s="184"/>
      <c r="G14" s="184" t="s">
        <v>66</v>
      </c>
      <c r="H14" s="87"/>
      <c r="I14" s="87"/>
      <c r="J14" s="87"/>
      <c r="K14" s="176"/>
      <c r="L14" s="79">
        <v>11</v>
      </c>
      <c r="M14" s="79">
        <v>4</v>
      </c>
      <c r="N14" s="79">
        <v>3</v>
      </c>
      <c r="O14" s="88">
        <v>0</v>
      </c>
      <c r="P14" s="89">
        <v>0</v>
      </c>
      <c r="Q14" s="90">
        <f>O14+P14</f>
        <v>0</v>
      </c>
      <c r="R14" s="80">
        <f>IFERROR(Q14/N14,"-")</f>
        <v>0</v>
      </c>
      <c r="S14" s="79">
        <v>0</v>
      </c>
      <c r="T14" s="79">
        <v>0</v>
      </c>
      <c r="U14" s="80" t="str">
        <f>IFERROR(T14/(Q14),"-")</f>
        <v>-</v>
      </c>
      <c r="V14" s="81"/>
      <c r="W14" s="82">
        <v>0</v>
      </c>
      <c r="X14" s="80" t="str">
        <f>IF(Q14=0,"-",W14/Q14)</f>
        <v>-</v>
      </c>
      <c r="Y14" s="181">
        <v>0</v>
      </c>
      <c r="Z14" s="182" t="str">
        <f>IFERROR(Y14/Q14,"-")</f>
        <v>-</v>
      </c>
      <c r="AA14" s="182" t="str">
        <f>IFERROR(Y14/W14,"-")</f>
        <v>-</v>
      </c>
      <c r="AB14" s="176"/>
      <c r="AC14" s="83"/>
      <c r="AD14" s="77"/>
      <c r="AE14" s="91"/>
      <c r="AF14" s="92" t="str">
        <f>IF(Q14=0,"",IF(AE14=0,"",(AE14/Q14)))</f>
        <v/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 t="str">
        <f>IF(Q14=0,"",IF(AN14=0,"",(AN14/Q14)))</f>
        <v/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 t="str">
        <f>IF(Q14=0,"",IF(AW14=0,"",(AW14/Q14)))</f>
        <v/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 t="str">
        <f>IF(Q14=0,"",IF(BF14=0,"",(BF14/Q14)))</f>
        <v/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 t="str">
        <f>IF(Q14=0,"",IF(BO14=0,"",(BO14/Q14)))</f>
        <v/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 t="str">
        <f>IF(Q14=0,"",IF(BX14=0,"",(BX14/Q14)))</f>
        <v/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 t="str">
        <f>IF(Q14=0,"",IF(CG14=0,"",(CG14/Q14)))</f>
        <v/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111</v>
      </c>
      <c r="C15" s="184"/>
      <c r="D15" s="184"/>
      <c r="E15" s="184"/>
      <c r="F15" s="184"/>
      <c r="G15" s="184" t="s">
        <v>66</v>
      </c>
      <c r="H15" s="87"/>
      <c r="I15" s="87"/>
      <c r="J15" s="87"/>
      <c r="K15" s="176"/>
      <c r="L15" s="79">
        <v>0</v>
      </c>
      <c r="M15" s="79">
        <v>0</v>
      </c>
      <c r="N15" s="79">
        <v>0</v>
      </c>
      <c r="O15" s="88">
        <v>0</v>
      </c>
      <c r="P15" s="89">
        <v>0</v>
      </c>
      <c r="Q15" s="90">
        <f>O15+P15</f>
        <v>0</v>
      </c>
      <c r="R15" s="80" t="str">
        <f>IFERROR(Q15/N15,"-")</f>
        <v>-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30"/>
      <c r="B16" s="84"/>
      <c r="C16" s="84"/>
      <c r="D16" s="85"/>
      <c r="E16" s="85"/>
      <c r="F16" s="85"/>
      <c r="G16" s="86"/>
      <c r="H16" s="87"/>
      <c r="I16" s="87"/>
      <c r="J16" s="87"/>
      <c r="K16" s="177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3"/>
      <c r="Z16" s="183"/>
      <c r="AA16" s="183"/>
      <c r="AB16" s="183"/>
      <c r="AC16" s="33"/>
      <c r="AD16" s="57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3"/>
      <c r="K17" s="178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9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19">
        <f>AC18</f>
        <v>3.5128205128205</v>
      </c>
      <c r="B18" s="39"/>
      <c r="C18" s="39"/>
      <c r="D18" s="39"/>
      <c r="E18" s="39"/>
      <c r="F18" s="39"/>
      <c r="G18" s="39"/>
      <c r="H18" s="40" t="s">
        <v>112</v>
      </c>
      <c r="I18" s="40"/>
      <c r="J18" s="40"/>
      <c r="K18" s="179">
        <f>SUM(K6:K17)</f>
        <v>585000</v>
      </c>
      <c r="L18" s="41">
        <f>SUM(L6:L17)</f>
        <v>889</v>
      </c>
      <c r="M18" s="41">
        <f>SUM(M6:M17)</f>
        <v>346</v>
      </c>
      <c r="N18" s="41">
        <f>SUM(N6:N17)</f>
        <v>855</v>
      </c>
      <c r="O18" s="41">
        <f>SUM(O6:O17)</f>
        <v>110</v>
      </c>
      <c r="P18" s="41">
        <f>SUM(P6:P17)</f>
        <v>2</v>
      </c>
      <c r="Q18" s="41">
        <f>SUM(Q6:Q17)</f>
        <v>112</v>
      </c>
      <c r="R18" s="42">
        <f>IFERROR(Q18/N18,"-")</f>
        <v>0.13099415204678</v>
      </c>
      <c r="S18" s="76">
        <f>SUM(S6:S17)</f>
        <v>53</v>
      </c>
      <c r="T18" s="76">
        <f>SUM(T6:T17)</f>
        <v>17</v>
      </c>
      <c r="U18" s="42">
        <f>IFERROR(S18/Q18,"-")</f>
        <v>0.47321428571429</v>
      </c>
      <c r="V18" s="43">
        <f>IFERROR(K18/Q18,"-")</f>
        <v>5223.2142857143</v>
      </c>
      <c r="W18" s="44">
        <f>SUM(W6:W17)</f>
        <v>27</v>
      </c>
      <c r="X18" s="42">
        <f>IFERROR(W18/Q18,"-")</f>
        <v>0.24107142857143</v>
      </c>
      <c r="Y18" s="179">
        <f>SUM(Y6:Y17)</f>
        <v>2055000</v>
      </c>
      <c r="Z18" s="179">
        <f>IFERROR(Y18/Q18,"-")</f>
        <v>18348.214285714</v>
      </c>
      <c r="AA18" s="179">
        <f>IFERROR(Y18/W18,"-")</f>
        <v>76111.111111111</v>
      </c>
      <c r="AB18" s="179">
        <f>Y18-K18</f>
        <v>1470000</v>
      </c>
      <c r="AC18" s="45">
        <f>Y18/K18</f>
        <v>3.5128205128205</v>
      </c>
      <c r="AD18" s="58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113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6.56</v>
      </c>
      <c r="B6" s="184" t="s">
        <v>114</v>
      </c>
      <c r="C6" s="184" t="s">
        <v>91</v>
      </c>
      <c r="D6" s="184" t="s">
        <v>115</v>
      </c>
      <c r="E6" s="184" t="s">
        <v>116</v>
      </c>
      <c r="F6" s="184" t="s">
        <v>117</v>
      </c>
      <c r="G6" s="184" t="s">
        <v>61</v>
      </c>
      <c r="H6" s="87" t="s">
        <v>118</v>
      </c>
      <c r="I6" s="87" t="s">
        <v>119</v>
      </c>
      <c r="J6" s="87" t="s">
        <v>120</v>
      </c>
      <c r="K6" s="176">
        <v>125000</v>
      </c>
      <c r="L6" s="79">
        <v>39</v>
      </c>
      <c r="M6" s="79">
        <v>0</v>
      </c>
      <c r="N6" s="79">
        <v>189</v>
      </c>
      <c r="O6" s="88">
        <v>15</v>
      </c>
      <c r="P6" s="89">
        <v>0</v>
      </c>
      <c r="Q6" s="90">
        <f>O6+P6</f>
        <v>15</v>
      </c>
      <c r="R6" s="80">
        <f>IFERROR(Q6/N6,"-")</f>
        <v>0.079365079365079</v>
      </c>
      <c r="S6" s="79">
        <v>3</v>
      </c>
      <c r="T6" s="79">
        <v>5</v>
      </c>
      <c r="U6" s="80">
        <f>IFERROR(T6/(Q6),"-")</f>
        <v>0.33333333333333</v>
      </c>
      <c r="V6" s="81">
        <f>IFERROR(K6/SUM(Q6:Q7),"-")</f>
        <v>1201.9230769231</v>
      </c>
      <c r="W6" s="82">
        <v>1</v>
      </c>
      <c r="X6" s="80">
        <f>IF(Q6=0,"-",W6/Q6)</f>
        <v>0.066666666666667</v>
      </c>
      <c r="Y6" s="181">
        <v>61000</v>
      </c>
      <c r="Z6" s="182">
        <f>IFERROR(Y6/Q6,"-")</f>
        <v>4066.6666666667</v>
      </c>
      <c r="AA6" s="182">
        <f>IFERROR(Y6/W6,"-")</f>
        <v>61000</v>
      </c>
      <c r="AB6" s="176">
        <f>SUM(Y6:Y7)-SUM(K6:K7)</f>
        <v>695000</v>
      </c>
      <c r="AC6" s="83">
        <f>SUM(Y6:Y7)/SUM(K6:K7)</f>
        <v>6.56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3</v>
      </c>
      <c r="AO6" s="98">
        <f>IF(Q6=0,"",IF(AN6=0,"",(AN6/Q6)))</f>
        <v>0.2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0.066666666666667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4</v>
      </c>
      <c r="BG6" s="110">
        <f>IF(Q6=0,"",IF(BF6=0,"",(BF6/Q6)))</f>
        <v>0.26666666666667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6</v>
      </c>
      <c r="BP6" s="117">
        <f>IF(Q6=0,"",IF(BO6=0,"",(BO6/Q6)))</f>
        <v>0.4</v>
      </c>
      <c r="BQ6" s="118">
        <v>1</v>
      </c>
      <c r="BR6" s="119">
        <f>IFERROR(BQ6/BO6,"-")</f>
        <v>0.16666666666667</v>
      </c>
      <c r="BS6" s="120">
        <v>61000</v>
      </c>
      <c r="BT6" s="121">
        <f>IFERROR(BS6/BO6,"-")</f>
        <v>10166.666666667</v>
      </c>
      <c r="BU6" s="122"/>
      <c r="BV6" s="122"/>
      <c r="BW6" s="122">
        <v>1</v>
      </c>
      <c r="BX6" s="123">
        <v>1</v>
      </c>
      <c r="BY6" s="124">
        <f>IF(Q6=0,"",IF(BX6=0,"",(BX6/Q6)))</f>
        <v>0.066666666666667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61000</v>
      </c>
      <c r="CR6" s="138">
        <v>61000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121</v>
      </c>
      <c r="C7" s="184" t="s">
        <v>91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237</v>
      </c>
      <c r="M7" s="79">
        <v>171</v>
      </c>
      <c r="N7" s="79">
        <v>229</v>
      </c>
      <c r="O7" s="88">
        <v>89</v>
      </c>
      <c r="P7" s="89">
        <v>0</v>
      </c>
      <c r="Q7" s="90">
        <f>O7+P7</f>
        <v>89</v>
      </c>
      <c r="R7" s="80">
        <f>IFERROR(Q7/N7,"-")</f>
        <v>0.38864628820961</v>
      </c>
      <c r="S7" s="79">
        <v>29</v>
      </c>
      <c r="T7" s="79">
        <v>13</v>
      </c>
      <c r="U7" s="80">
        <f>IFERROR(T7/(Q7),"-")</f>
        <v>0.14606741573034</v>
      </c>
      <c r="V7" s="81"/>
      <c r="W7" s="82">
        <v>16</v>
      </c>
      <c r="X7" s="80">
        <f>IF(Q7=0,"-",W7/Q7)</f>
        <v>0.17977528089888</v>
      </c>
      <c r="Y7" s="181">
        <v>759000</v>
      </c>
      <c r="Z7" s="182">
        <f>IFERROR(Y7/Q7,"-")</f>
        <v>8528.0898876404</v>
      </c>
      <c r="AA7" s="182">
        <f>IFERROR(Y7/W7,"-")</f>
        <v>47437.5</v>
      </c>
      <c r="AB7" s="176"/>
      <c r="AC7" s="83"/>
      <c r="AD7" s="77"/>
      <c r="AE7" s="91">
        <v>2</v>
      </c>
      <c r="AF7" s="92">
        <f>IF(Q7=0,"",IF(AE7=0,"",(AE7/Q7)))</f>
        <v>0.02247191011236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5</v>
      </c>
      <c r="AO7" s="98">
        <f>IF(Q7=0,"",IF(AN7=0,"",(AN7/Q7)))</f>
        <v>0.056179775280899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7</v>
      </c>
      <c r="AX7" s="104">
        <f>IF(Q7=0,"",IF(AW7=0,"",(AW7/Q7)))</f>
        <v>0.078651685393258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18</v>
      </c>
      <c r="BG7" s="110">
        <f>IF(Q7=0,"",IF(BF7=0,"",(BF7/Q7)))</f>
        <v>0.20224719101124</v>
      </c>
      <c r="BH7" s="109">
        <v>3</v>
      </c>
      <c r="BI7" s="111">
        <f>IFERROR(BH7/BF7,"-")</f>
        <v>0.16666666666667</v>
      </c>
      <c r="BJ7" s="112">
        <v>91000</v>
      </c>
      <c r="BK7" s="113">
        <f>IFERROR(BJ7/BF7,"-")</f>
        <v>5055.5555555556</v>
      </c>
      <c r="BL7" s="114"/>
      <c r="BM7" s="114">
        <v>2</v>
      </c>
      <c r="BN7" s="114">
        <v>1</v>
      </c>
      <c r="BO7" s="116">
        <v>30</v>
      </c>
      <c r="BP7" s="117">
        <f>IF(Q7=0,"",IF(BO7=0,"",(BO7/Q7)))</f>
        <v>0.33707865168539</v>
      </c>
      <c r="BQ7" s="118">
        <v>5</v>
      </c>
      <c r="BR7" s="119">
        <f>IFERROR(BQ7/BO7,"-")</f>
        <v>0.16666666666667</v>
      </c>
      <c r="BS7" s="120">
        <v>152000</v>
      </c>
      <c r="BT7" s="121">
        <f>IFERROR(BS7/BO7,"-")</f>
        <v>5066.6666666667</v>
      </c>
      <c r="BU7" s="122">
        <v>1</v>
      </c>
      <c r="BV7" s="122"/>
      <c r="BW7" s="122">
        <v>4</v>
      </c>
      <c r="BX7" s="123">
        <v>20</v>
      </c>
      <c r="BY7" s="124">
        <f>IF(Q7=0,"",IF(BX7=0,"",(BX7/Q7)))</f>
        <v>0.2247191011236</v>
      </c>
      <c r="BZ7" s="125">
        <v>6</v>
      </c>
      <c r="CA7" s="126">
        <f>IFERROR(BZ7/BX7,"-")</f>
        <v>0.3</v>
      </c>
      <c r="CB7" s="127">
        <v>353000</v>
      </c>
      <c r="CC7" s="128">
        <f>IFERROR(CB7/BX7,"-")</f>
        <v>17650</v>
      </c>
      <c r="CD7" s="129">
        <v>2</v>
      </c>
      <c r="CE7" s="129">
        <v>1</v>
      </c>
      <c r="CF7" s="129">
        <v>3</v>
      </c>
      <c r="CG7" s="130">
        <v>7</v>
      </c>
      <c r="CH7" s="131">
        <f>IF(Q7=0,"",IF(CG7=0,"",(CG7/Q7)))</f>
        <v>0.078651685393258</v>
      </c>
      <c r="CI7" s="132">
        <v>2</v>
      </c>
      <c r="CJ7" s="133">
        <f>IFERROR(CI7/CG7,"-")</f>
        <v>0.28571428571429</v>
      </c>
      <c r="CK7" s="134">
        <v>163000</v>
      </c>
      <c r="CL7" s="135">
        <f>IFERROR(CK7/CG7,"-")</f>
        <v>23285.714285714</v>
      </c>
      <c r="CM7" s="136"/>
      <c r="CN7" s="136"/>
      <c r="CO7" s="136">
        <v>2</v>
      </c>
      <c r="CP7" s="137">
        <v>16</v>
      </c>
      <c r="CQ7" s="138">
        <v>759000</v>
      </c>
      <c r="CR7" s="138">
        <v>276000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6.56</v>
      </c>
      <c r="B10" s="39"/>
      <c r="C10" s="39"/>
      <c r="D10" s="39"/>
      <c r="E10" s="39"/>
      <c r="F10" s="39"/>
      <c r="G10" s="39"/>
      <c r="H10" s="40" t="s">
        <v>122</v>
      </c>
      <c r="I10" s="40"/>
      <c r="J10" s="40"/>
      <c r="K10" s="179">
        <f>SUM(K6:K9)</f>
        <v>125000</v>
      </c>
      <c r="L10" s="41">
        <f>SUM(L6:L9)</f>
        <v>276</v>
      </c>
      <c r="M10" s="41">
        <f>SUM(M6:M9)</f>
        <v>171</v>
      </c>
      <c r="N10" s="41">
        <f>SUM(N6:N9)</f>
        <v>418</v>
      </c>
      <c r="O10" s="41">
        <f>SUM(O6:O9)</f>
        <v>104</v>
      </c>
      <c r="P10" s="41">
        <f>SUM(P6:P9)</f>
        <v>0</v>
      </c>
      <c r="Q10" s="41">
        <f>SUM(Q6:Q9)</f>
        <v>104</v>
      </c>
      <c r="R10" s="42">
        <f>IFERROR(Q10/N10,"-")</f>
        <v>0.2488038277512</v>
      </c>
      <c r="S10" s="76">
        <f>SUM(S6:S9)</f>
        <v>32</v>
      </c>
      <c r="T10" s="76">
        <f>SUM(T6:T9)</f>
        <v>18</v>
      </c>
      <c r="U10" s="42">
        <f>IFERROR(S10/Q10,"-")</f>
        <v>0.30769230769231</v>
      </c>
      <c r="V10" s="43">
        <f>IFERROR(K10/Q10,"-")</f>
        <v>1201.9230769231</v>
      </c>
      <c r="W10" s="44">
        <f>SUM(W6:W9)</f>
        <v>17</v>
      </c>
      <c r="X10" s="42">
        <f>IFERROR(W10/Q10,"-")</f>
        <v>0.16346153846154</v>
      </c>
      <c r="Y10" s="179">
        <f>SUM(Y6:Y9)</f>
        <v>820000</v>
      </c>
      <c r="Z10" s="179">
        <f>IFERROR(Y10/Q10,"-")</f>
        <v>7884.6153846154</v>
      </c>
      <c r="AA10" s="179">
        <f>IFERROR(Y10/W10,"-")</f>
        <v>48235.294117647</v>
      </c>
      <c r="AB10" s="179">
        <f>Y10-K10</f>
        <v>695000</v>
      </c>
      <c r="AC10" s="45">
        <f>Y10/K10</f>
        <v>6.56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123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124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2.059585492228</v>
      </c>
      <c r="B6" s="184" t="s">
        <v>125</v>
      </c>
      <c r="C6" s="184" t="s">
        <v>126</v>
      </c>
      <c r="D6" s="184"/>
      <c r="E6" s="184"/>
      <c r="F6" s="87" t="s">
        <v>127</v>
      </c>
      <c r="G6" s="87" t="s">
        <v>128</v>
      </c>
      <c r="H6" s="176">
        <v>772000</v>
      </c>
      <c r="I6" s="79">
        <v>468</v>
      </c>
      <c r="J6" s="79">
        <v>0</v>
      </c>
      <c r="K6" s="79">
        <v>29788</v>
      </c>
      <c r="L6" s="90">
        <v>252</v>
      </c>
      <c r="M6" s="80">
        <f>IFERROR(L6/K6,"-")</f>
        <v>0.0084597824627367</v>
      </c>
      <c r="N6" s="79">
        <v>69</v>
      </c>
      <c r="O6" s="79">
        <v>109</v>
      </c>
      <c r="P6" s="80">
        <f>IFERROR(N6/(L6),"-")</f>
        <v>0.27380952380952</v>
      </c>
      <c r="Q6" s="81">
        <f>IFERROR(H6/SUM(L6:L6),"-")</f>
        <v>3063.4920634921</v>
      </c>
      <c r="R6" s="82">
        <v>54</v>
      </c>
      <c r="S6" s="80">
        <f>IF(L6=0,"-",R6/L6)</f>
        <v>0.21428571428571</v>
      </c>
      <c r="T6" s="181">
        <v>1590000</v>
      </c>
      <c r="U6" s="182">
        <f>IFERROR(T6/L6,"-")</f>
        <v>6309.5238095238</v>
      </c>
      <c r="V6" s="182">
        <f>IFERROR(T6/R6,"-")</f>
        <v>29444.444444444</v>
      </c>
      <c r="W6" s="176">
        <f>SUM(T6:T6)-SUM(H6:H6)</f>
        <v>818000</v>
      </c>
      <c r="X6" s="83">
        <f>SUM(T6:T6)/SUM(H6:H6)</f>
        <v>2.059585492228</v>
      </c>
      <c r="Y6" s="77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/>
      <c r="AJ6" s="98">
        <f>IF(L6=0,"",IF(AI6=0,"",(AI6/L6)))</f>
        <v>0</v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>
        <v>2</v>
      </c>
      <c r="AS6" s="104">
        <f>IF(L6=0,"",IF(AR6=0,"",(AR6/L6)))</f>
        <v>0.0079365079365079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4</v>
      </c>
      <c r="BB6" s="110">
        <f>IF(L6=0,"",IF(BA6=0,"",(BA6/L6)))</f>
        <v>0.015873015873016</v>
      </c>
      <c r="BC6" s="109"/>
      <c r="BD6" s="111">
        <f>IFERROR(BC6/BA6,"-")</f>
        <v>0</v>
      </c>
      <c r="BE6" s="112"/>
      <c r="BF6" s="113">
        <f>IFERROR(BE6/BA6,"-")</f>
        <v>0</v>
      </c>
      <c r="BG6" s="114"/>
      <c r="BH6" s="114"/>
      <c r="BI6" s="114"/>
      <c r="BJ6" s="116">
        <v>116</v>
      </c>
      <c r="BK6" s="117">
        <f>IF(L6=0,"",IF(BJ6=0,"",(BJ6/L6)))</f>
        <v>0.46031746031746</v>
      </c>
      <c r="BL6" s="118">
        <v>21</v>
      </c>
      <c r="BM6" s="119">
        <f>IFERROR(BL6/BJ6,"-")</f>
        <v>0.18103448275862</v>
      </c>
      <c r="BN6" s="120">
        <v>621000</v>
      </c>
      <c r="BO6" s="121">
        <f>IFERROR(BN6/BJ6,"-")</f>
        <v>5353.4482758621</v>
      </c>
      <c r="BP6" s="122">
        <v>10</v>
      </c>
      <c r="BQ6" s="122">
        <v>5</v>
      </c>
      <c r="BR6" s="122">
        <v>6</v>
      </c>
      <c r="BS6" s="123">
        <v>120</v>
      </c>
      <c r="BT6" s="124">
        <f>IF(L6=0,"",IF(BS6=0,"",(BS6/L6)))</f>
        <v>0.47619047619048</v>
      </c>
      <c r="BU6" s="125">
        <v>30</v>
      </c>
      <c r="BV6" s="126">
        <f>IFERROR(BU6/BS6,"-")</f>
        <v>0.25</v>
      </c>
      <c r="BW6" s="127">
        <v>960000</v>
      </c>
      <c r="BX6" s="128">
        <f>IFERROR(BW6/BS6,"-")</f>
        <v>8000</v>
      </c>
      <c r="BY6" s="129">
        <v>11</v>
      </c>
      <c r="BZ6" s="129">
        <v>6</v>
      </c>
      <c r="CA6" s="129">
        <v>13</v>
      </c>
      <c r="CB6" s="130">
        <v>10</v>
      </c>
      <c r="CC6" s="131">
        <f>IF(L6=0,"",IF(CB6=0,"",(CB6/L6)))</f>
        <v>0.03968253968254</v>
      </c>
      <c r="CD6" s="132">
        <v>3</v>
      </c>
      <c r="CE6" s="133">
        <f>IFERROR(CD6/CB6,"-")</f>
        <v>0.3</v>
      </c>
      <c r="CF6" s="134">
        <v>9000</v>
      </c>
      <c r="CG6" s="135">
        <f>IFERROR(CF6/CB6,"-")</f>
        <v>900</v>
      </c>
      <c r="CH6" s="136">
        <v>3</v>
      </c>
      <c r="CI6" s="136"/>
      <c r="CJ6" s="136"/>
      <c r="CK6" s="137">
        <v>54</v>
      </c>
      <c r="CL6" s="138">
        <v>1590000</v>
      </c>
      <c r="CM6" s="138">
        <v>401000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4" t="s">
        <v>129</v>
      </c>
      <c r="C7" s="184" t="s">
        <v>126</v>
      </c>
      <c r="D7" s="184"/>
      <c r="E7" s="184"/>
      <c r="F7" s="87" t="s">
        <v>130</v>
      </c>
      <c r="G7" s="87" t="s">
        <v>128</v>
      </c>
      <c r="H7" s="176">
        <v>0</v>
      </c>
      <c r="I7" s="79">
        <v>1</v>
      </c>
      <c r="J7" s="79">
        <v>0</v>
      </c>
      <c r="K7" s="79">
        <v>67</v>
      </c>
      <c r="L7" s="90">
        <v>1</v>
      </c>
      <c r="M7" s="80">
        <f>IFERROR(L7/K7,"-")</f>
        <v>0.014925373134328</v>
      </c>
      <c r="N7" s="79">
        <v>0</v>
      </c>
      <c r="O7" s="79">
        <v>0</v>
      </c>
      <c r="P7" s="80">
        <f>IFERROR(N7/(L7),"-")</f>
        <v>0</v>
      </c>
      <c r="Q7" s="81">
        <f>IFERROR(H7/SUM(L7:L7),"-")</f>
        <v>0</v>
      </c>
      <c r="R7" s="82">
        <v>0</v>
      </c>
      <c r="S7" s="80">
        <f>IF(L7=0,"-",R7/L7)</f>
        <v>0</v>
      </c>
      <c r="T7" s="181"/>
      <c r="U7" s="182">
        <f>IFERROR(T7/L7,"-")</f>
        <v>0</v>
      </c>
      <c r="V7" s="182" t="str">
        <f>IFERROR(T7/R7,"-")</f>
        <v>-</v>
      </c>
      <c r="W7" s="176">
        <f>SUM(T7:T7)-SUM(H7:H7)</f>
        <v>0</v>
      </c>
      <c r="X7" s="83" t="str">
        <f>SUM(T7:T7)/SUM(H7:H7)</f>
        <v>0</v>
      </c>
      <c r="Y7" s="77"/>
      <c r="Z7" s="91"/>
      <c r="AA7" s="92">
        <f>IF(L7=0,"",IF(Z7=0,"",(Z7/L7)))</f>
        <v>0</v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>
        <f>IF(L7=0,"",IF(AI7=0,"",(AI7/L7)))</f>
        <v>0</v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>
        <f>IF(L7=0,"",IF(AR7=0,"",(AR7/L7)))</f>
        <v>0</v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>
        <f>IF(L7=0,"",IF(BA7=0,"",(BA7/L7)))</f>
        <v>0</v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>
        <v>1</v>
      </c>
      <c r="BK7" s="117">
        <f>IF(L7=0,"",IF(BJ7=0,"",(BJ7/L7)))</f>
        <v>1</v>
      </c>
      <c r="BL7" s="118"/>
      <c r="BM7" s="119">
        <f>IFERROR(BL7/BJ7,"-")</f>
        <v>0</v>
      </c>
      <c r="BN7" s="120"/>
      <c r="BO7" s="121">
        <f>IFERROR(BN7/BJ7,"-")</f>
        <v>0</v>
      </c>
      <c r="BP7" s="122"/>
      <c r="BQ7" s="122"/>
      <c r="BR7" s="122"/>
      <c r="BS7" s="123"/>
      <c r="BT7" s="124">
        <f>IF(L7=0,"",IF(BS7=0,"",(BS7/L7)))</f>
        <v>0</v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>
        <f>IF(L7=0,"",IF(CB7=0,"",(CB7/L7)))</f>
        <v>0</v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30"/>
      <c r="B8" s="84"/>
      <c r="C8" s="84"/>
      <c r="D8" s="85"/>
      <c r="E8" s="86"/>
      <c r="F8" s="87"/>
      <c r="G8" s="87"/>
      <c r="H8" s="177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78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131</v>
      </c>
      <c r="G10" s="40"/>
      <c r="H10" s="179"/>
      <c r="I10" s="41">
        <f>SUM(I6:I9)</f>
        <v>469</v>
      </c>
      <c r="J10" s="41">
        <f>SUM(J6:J9)</f>
        <v>0</v>
      </c>
      <c r="K10" s="41">
        <f>SUM(K6:K9)</f>
        <v>29855</v>
      </c>
      <c r="L10" s="41">
        <f>SUM(L6:L9)</f>
        <v>253</v>
      </c>
      <c r="M10" s="42">
        <f>IFERROR(L10/K10,"-")</f>
        <v>0.0084742924133311</v>
      </c>
      <c r="N10" s="76">
        <f>SUM(N6:N9)</f>
        <v>69</v>
      </c>
      <c r="O10" s="76">
        <f>SUM(O6:O9)</f>
        <v>109</v>
      </c>
      <c r="P10" s="42">
        <f>IFERROR(N10/L10,"-")</f>
        <v>0.27272727272727</v>
      </c>
      <c r="Q10" s="43">
        <f>IFERROR(H10/L10,"-")</f>
        <v>0</v>
      </c>
      <c r="R10" s="44">
        <f>SUM(R6:R9)</f>
        <v>54</v>
      </c>
      <c r="S10" s="42">
        <f>IFERROR(R10/L10,"-")</f>
        <v>0.21343873517787</v>
      </c>
      <c r="T10" s="179">
        <f>SUM(T6:T9)</f>
        <v>1590000</v>
      </c>
      <c r="U10" s="179">
        <f>IFERROR(T10/L10,"-")</f>
        <v>6284.5849802372</v>
      </c>
      <c r="V10" s="179">
        <f>IFERROR(T10/R10,"-")</f>
        <v>29444.444444444</v>
      </c>
      <c r="W10" s="179">
        <f>T10-H10</f>
        <v>1590000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