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<sst xmlns="http://schemas.openxmlformats.org/spreadsheetml/2006/main" uniqueCount="153">
  <si>
    <t>04月</t>
  </si>
  <si>
    <t>どきどき</t>
  </si>
  <si>
    <t>最終更新日</t>
  </si>
  <si>
    <t>07月30日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</si>
  <si>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</si>
  <si>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</si>
  <si>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</si>
  <si>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</si>
  <si>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</si>
  <si>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</si>
  <si>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</si>
  <si>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</si>
  <si>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</si>
  <si>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</si>
  <si>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</si>
  <si>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</si>
  <si>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</si>
  <si>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</si>
  <si>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</si>
  <si>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</si>
  <si>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</si>
  <si>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</si>
  <si>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</si>
  <si>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</si>
  <si>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</si>
  <si>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</si>
  <si>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</si>
  <si>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</si>
  <si>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</si>
  <si>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</si>
  <si>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</si>
  <si>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</si>
  <si>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</si>
  <si>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</si>
  <si>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</si>
  <si>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</si>
  <si>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</si>
  <si>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</si>
  <si>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</si>
  <si>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</si>
  <si>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</si>
  <si>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</si>
  <si>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</si>
  <si>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</si>
  <si>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</si>
  <si>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</si>
  <si>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</si>
  <si>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</si>
  <si>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</si>
  <si>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</si>
  <si>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</si>
  <si>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</si>
  <si>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</si>
  <si>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</si>
  <si>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</si>
  <si>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</si>
  <si>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</si>
  <si>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sd2033</t>
  </si>
  <si>
    <t>インターカラー</t>
  </si>
  <si>
    <t>①デリヘル版3（塩見彩）</t>
  </si>
  <si>
    <t>①もう50代の熟女だけど</t>
  </si>
  <si>
    <t>lp02</t>
  </si>
  <si>
    <t>東スポ 8回セット</t>
  </si>
  <si>
    <t>全2段金土</t>
  </si>
  <si>
    <t>4/1～</t>
  </si>
  <si>
    <t>sd2034</t>
  </si>
  <si>
    <t>空電</t>
  </si>
  <si>
    <t>sd2035</t>
  </si>
  <si>
    <t>②Secondストーリー2（塩見彩）</t>
  </si>
  <si>
    <t>②ほんわかゆるふわ熟女と会えるなんて大当たり！</t>
  </si>
  <si>
    <t>sd2036</t>
  </si>
  <si>
    <t>sd2037</t>
  </si>
  <si>
    <t>③旧デイリー風（塩見彩）</t>
  </si>
  <si>
    <t>③日本の恋愛結婚サイト番付第1位に推薦します</t>
  </si>
  <si>
    <t>sd2038</t>
  </si>
  <si>
    <t>sd2039</t>
  </si>
  <si>
    <t>①黒：右女3（塩見彩）</t>
  </si>
  <si>
    <t>206「【2022年版最新】マジかよ！70歳でも会えちゃう神サイト」</t>
  </si>
  <si>
    <t>スポニチ関東</t>
  </si>
  <si>
    <t>半2段つかみ20段保証</t>
  </si>
  <si>
    <t>20段保証</t>
  </si>
  <si>
    <t>sd2040</t>
  </si>
  <si>
    <t>sd2041</t>
  </si>
  <si>
    <t>②興奮版（塩見彩）</t>
  </si>
  <si>
    <t>207「人生で一度は訪れたい出会いの老舗〇〇」</t>
  </si>
  <si>
    <t>sd2042</t>
  </si>
  <si>
    <t>sd2043</t>
  </si>
  <si>
    <t>208「前代未聞！出会いっぱなし」</t>
  </si>
  <si>
    <t>sd2044</t>
  </si>
  <si>
    <t>sd2045</t>
  </si>
  <si>
    <t>④大正版（塩見彩）</t>
  </si>
  <si>
    <t>50〜70代男性限定熟女好きな男性募集中</t>
  </si>
  <si>
    <t>sd2046</t>
  </si>
  <si>
    <t>sd2047</t>
  </si>
  <si>
    <t>①旧デイリー風（塩見彩）</t>
  </si>
  <si>
    <t>①70歳までの出会いリクルート</t>
  </si>
  <si>
    <t>ニッカン西部</t>
  </si>
  <si>
    <t>1～10日</t>
  </si>
  <si>
    <t>sd2048</t>
  </si>
  <si>
    <t>sd2049</t>
  </si>
  <si>
    <t>②ナンパ不要美熟女ホイホイの神サイト</t>
  </si>
  <si>
    <t>11～20日</t>
  </si>
  <si>
    <t>sd2050</t>
  </si>
  <si>
    <t>sd2051</t>
  </si>
  <si>
    <t>③右女3（塩見彩）</t>
  </si>
  <si>
    <t>③出会い史上、最もブックマークされた出会いのサイト</t>
  </si>
  <si>
    <t>21～31日</t>
  </si>
  <si>
    <t>sd2052</t>
  </si>
  <si>
    <t>新聞 TOTAL</t>
  </si>
  <si>
    <t>●雑誌 広告</t>
  </si>
  <si>
    <t>ak344</t>
  </si>
  <si>
    <t>アドライヴ</t>
  </si>
  <si>
    <t>大洋図書</t>
  </si>
  <si>
    <t>2P_対談風_どきどき</t>
  </si>
  <si>
    <t>実話ナックルズGOLD ドキュメント</t>
  </si>
  <si>
    <t>4C2P</t>
  </si>
  <si>
    <t>4月05日(火)</t>
  </si>
  <si>
    <t>ak345</t>
  </si>
  <si>
    <t>ak346</t>
  </si>
  <si>
    <t>徳間書店</t>
  </si>
  <si>
    <t>DVD漫画たかし_セリフアレンジ</t>
  </si>
  <si>
    <t>アサヒ芸能.4W火</t>
  </si>
  <si>
    <t>DVD袋裏4C</t>
  </si>
  <si>
    <t>4月26日(火)</t>
  </si>
  <si>
    <t>ak347</t>
  </si>
  <si>
    <t>ht271</t>
  </si>
  <si>
    <t>RNパック</t>
  </si>
  <si>
    <t>4月01日(金)</t>
  </si>
  <si>
    <t>ht272</t>
  </si>
  <si>
    <t>ht273</t>
  </si>
  <si>
    <t>ht274</t>
  </si>
  <si>
    <t>ht275</t>
  </si>
  <si>
    <t>ht276</t>
  </si>
  <si>
    <t>雑誌 TOTAL</t>
  </si>
  <si>
    <t>●DVD 広告</t>
  </si>
  <si>
    <t>pk263</t>
  </si>
  <si>
    <t>楽楽出版</t>
  </si>
  <si>
    <t>DVD漫画たかし</t>
  </si>
  <si>
    <t>毎月売</t>
  </si>
  <si>
    <t>EXCITING MAX!SPECIAL</t>
  </si>
  <si>
    <t>DVD袋裏1C+コンテンツ枠</t>
  </si>
  <si>
    <t>4月11日(月)</t>
  </si>
  <si>
    <t>pk264</t>
  </si>
  <si>
    <t>DVD TOTAL</t>
  </si>
  <si>
    <t>●リスティング 広告</t>
  </si>
  <si>
    <t>UA</t>
  </si>
  <si>
    <t>adyd</t>
  </si>
  <si>
    <t>ADIT</t>
  </si>
  <si>
    <t>YDN（ディスプレイ広告）</t>
  </si>
  <si>
    <t>4/1～4/30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</si>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</sst>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2.01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87" t="s">
        <v>64</v>
      </c>
      <c r="K6" s="176">
        <v>500000</v>
      </c>
      <c r="L6" s="79">
        <v>19</v>
      </c>
      <c r="M6" s="79">
        <v>0</v>
      </c>
      <c r="N6" s="79">
        <v>219</v>
      </c>
      <c r="O6" s="88">
        <v>8</v>
      </c>
      <c r="P6" s="89">
        <v>0</v>
      </c>
      <c r="Q6" s="90">
        <f>O6+P6</f>
        <v>8</v>
      </c>
      <c r="R6" s="80">
        <f>IFERROR(Q6/N6,"-")</f>
        <v>0.036529680365297</v>
      </c>
      <c r="S6" s="79">
        <v>3</v>
      </c>
      <c r="T6" s="79">
        <v>2</v>
      </c>
      <c r="U6" s="80">
        <f>IFERROR(T6/(Q6),"-")</f>
        <v>0.25</v>
      </c>
      <c r="V6" s="81">
        <f>IFERROR(K6/SUM(Q6:Q11),"-")</f>
        <v>16666.666666667</v>
      </c>
      <c r="W6" s="82">
        <v>6</v>
      </c>
      <c r="X6" s="80">
        <f>IF(Q6=0,"-",W6/Q6)</f>
        <v>0.75</v>
      </c>
      <c r="Y6" s="181">
        <v>242000</v>
      </c>
      <c r="Z6" s="182">
        <f>IFERROR(Y6/Q6,"-")</f>
        <v>30250</v>
      </c>
      <c r="AA6" s="182">
        <f>IFERROR(Y6/W6,"-")</f>
        <v>40333.333333333</v>
      </c>
      <c r="AB6" s="176">
        <f>SUM(Y6:Y11)-SUM(K6:K11)</f>
        <v>505000</v>
      </c>
      <c r="AC6" s="83">
        <f>SUM(Y6:Y11)/SUM(K6:K11)</f>
        <v>2.01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1</v>
      </c>
      <c r="BG6" s="110">
        <f>IF(Q6=0,"",IF(BF6=0,"",(BF6/Q6)))</f>
        <v>0.125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4</v>
      </c>
      <c r="BP6" s="117">
        <f>IF(Q6=0,"",IF(BO6=0,"",(BO6/Q6)))</f>
        <v>0.5</v>
      </c>
      <c r="BQ6" s="118">
        <v>4</v>
      </c>
      <c r="BR6" s="119">
        <f>IFERROR(BQ6/BO6,"-")</f>
        <v>1</v>
      </c>
      <c r="BS6" s="120">
        <v>206000</v>
      </c>
      <c r="BT6" s="121">
        <f>IFERROR(BS6/BO6,"-")</f>
        <v>51500</v>
      </c>
      <c r="BU6" s="122">
        <v>2</v>
      </c>
      <c r="BV6" s="122"/>
      <c r="BW6" s="122">
        <v>2</v>
      </c>
      <c r="BX6" s="123">
        <v>3</v>
      </c>
      <c r="BY6" s="124">
        <f>IF(Q6=0,"",IF(BX6=0,"",(BX6/Q6)))</f>
        <v>0.375</v>
      </c>
      <c r="BZ6" s="125">
        <v>2</v>
      </c>
      <c r="CA6" s="126">
        <f>IFERROR(BZ6/BX6,"-")</f>
        <v>0.66666666666667</v>
      </c>
      <c r="CB6" s="127">
        <v>36000</v>
      </c>
      <c r="CC6" s="128">
        <f>IFERROR(CB6/BX6,"-")</f>
        <v>12000</v>
      </c>
      <c r="CD6" s="129"/>
      <c r="CE6" s="129">
        <v>1</v>
      </c>
      <c r="CF6" s="129">
        <v>1</v>
      </c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6</v>
      </c>
      <c r="CQ6" s="138">
        <v>242000</v>
      </c>
      <c r="CR6" s="138">
        <v>120000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66</v>
      </c>
      <c r="H7" s="87"/>
      <c r="I7" s="87"/>
      <c r="J7" s="87"/>
      <c r="K7" s="176"/>
      <c r="L7" s="79">
        <v>101</v>
      </c>
      <c r="M7" s="79">
        <v>40</v>
      </c>
      <c r="N7" s="79">
        <v>56</v>
      </c>
      <c r="O7" s="88">
        <v>8</v>
      </c>
      <c r="P7" s="89">
        <v>0</v>
      </c>
      <c r="Q7" s="90">
        <f>O7+P7</f>
        <v>8</v>
      </c>
      <c r="R7" s="80">
        <f>IFERROR(Q7/N7,"-")</f>
        <v>0.14285714285714</v>
      </c>
      <c r="S7" s="79">
        <v>2</v>
      </c>
      <c r="T7" s="79">
        <v>4</v>
      </c>
      <c r="U7" s="80">
        <f>IFERROR(T7/(Q7),"-")</f>
        <v>0.5</v>
      </c>
      <c r="V7" s="81"/>
      <c r="W7" s="82">
        <v>1</v>
      </c>
      <c r="X7" s="80">
        <f>IF(Q7=0,"-",W7/Q7)</f>
        <v>0.125</v>
      </c>
      <c r="Y7" s="181">
        <v>5000</v>
      </c>
      <c r="Z7" s="182">
        <f>IFERROR(Y7/Q7,"-")</f>
        <v>625</v>
      </c>
      <c r="AA7" s="182">
        <f>IFERROR(Y7/W7,"-")</f>
        <v>5000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2</v>
      </c>
      <c r="BG7" s="110">
        <f>IF(Q7=0,"",IF(BF7=0,"",(BF7/Q7)))</f>
        <v>0.25</v>
      </c>
      <c r="BH7" s="109">
        <v>1</v>
      </c>
      <c r="BI7" s="111">
        <f>IFERROR(BH7/BF7,"-")</f>
        <v>0.5</v>
      </c>
      <c r="BJ7" s="112">
        <v>5000</v>
      </c>
      <c r="BK7" s="113">
        <f>IFERROR(BJ7/BF7,"-")</f>
        <v>2500</v>
      </c>
      <c r="BL7" s="114">
        <v>1</v>
      </c>
      <c r="BM7" s="114"/>
      <c r="BN7" s="114"/>
      <c r="BO7" s="116">
        <v>3</v>
      </c>
      <c r="BP7" s="117">
        <f>IF(Q7=0,"",IF(BO7=0,"",(BO7/Q7)))</f>
        <v>0.375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2</v>
      </c>
      <c r="BY7" s="124">
        <f>IF(Q7=0,"",IF(BX7=0,"",(BX7/Q7)))</f>
        <v>0.25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>
        <v>1</v>
      </c>
      <c r="CH7" s="131">
        <f>IF(Q7=0,"",IF(CG7=0,"",(CG7/Q7)))</f>
        <v>0.125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1</v>
      </c>
      <c r="CQ7" s="138">
        <v>5000</v>
      </c>
      <c r="CR7" s="138">
        <v>5000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67</v>
      </c>
      <c r="C8" s="184" t="s">
        <v>58</v>
      </c>
      <c r="D8" s="184"/>
      <c r="E8" s="184" t="s">
        <v>68</v>
      </c>
      <c r="F8" s="184" t="s">
        <v>69</v>
      </c>
      <c r="G8" s="184" t="s">
        <v>61</v>
      </c>
      <c r="H8" s="87"/>
      <c r="I8" s="87" t="s">
        <v>63</v>
      </c>
      <c r="J8" s="87"/>
      <c r="K8" s="176"/>
      <c r="L8" s="79">
        <v>15</v>
      </c>
      <c r="M8" s="79">
        <v>0</v>
      </c>
      <c r="N8" s="79">
        <v>96</v>
      </c>
      <c r="O8" s="88">
        <v>6</v>
      </c>
      <c r="P8" s="89">
        <v>0</v>
      </c>
      <c r="Q8" s="90">
        <f>O8+P8</f>
        <v>6</v>
      </c>
      <c r="R8" s="80">
        <f>IFERROR(Q8/N8,"-")</f>
        <v>0.0625</v>
      </c>
      <c r="S8" s="79">
        <v>2</v>
      </c>
      <c r="T8" s="79">
        <v>0</v>
      </c>
      <c r="U8" s="80">
        <f>IFERROR(T8/(Q8),"-")</f>
        <v>0</v>
      </c>
      <c r="V8" s="81"/>
      <c r="W8" s="82">
        <v>1</v>
      </c>
      <c r="X8" s="80">
        <f>IF(Q8=0,"-",W8/Q8)</f>
        <v>0.16666666666667</v>
      </c>
      <c r="Y8" s="181">
        <v>35000</v>
      </c>
      <c r="Z8" s="182">
        <f>IFERROR(Y8/Q8,"-")</f>
        <v>5833.3333333333</v>
      </c>
      <c r="AA8" s="182">
        <f>IFERROR(Y8/W8,"-")</f>
        <v>35000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2</v>
      </c>
      <c r="BG8" s="110">
        <f>IF(Q8=0,"",IF(BF8=0,"",(BF8/Q8)))</f>
        <v>0.33333333333333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3</v>
      </c>
      <c r="BP8" s="117">
        <f>IF(Q8=0,"",IF(BO8=0,"",(BO8/Q8)))</f>
        <v>0.5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>
        <v>1</v>
      </c>
      <c r="BY8" s="124">
        <f>IF(Q8=0,"",IF(BX8=0,"",(BX8/Q8)))</f>
        <v>0.16666666666667</v>
      </c>
      <c r="BZ8" s="125">
        <v>1</v>
      </c>
      <c r="CA8" s="126">
        <f>IFERROR(BZ8/BX8,"-")</f>
        <v>1</v>
      </c>
      <c r="CB8" s="127">
        <v>35000</v>
      </c>
      <c r="CC8" s="128">
        <f>IFERROR(CB8/BX8,"-")</f>
        <v>35000</v>
      </c>
      <c r="CD8" s="129"/>
      <c r="CE8" s="129"/>
      <c r="CF8" s="129">
        <v>1</v>
      </c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1</v>
      </c>
      <c r="CQ8" s="138">
        <v>35000</v>
      </c>
      <c r="CR8" s="138">
        <v>35000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70</v>
      </c>
      <c r="C9" s="184" t="s">
        <v>58</v>
      </c>
      <c r="D9" s="184"/>
      <c r="E9" s="184" t="s">
        <v>68</v>
      </c>
      <c r="F9" s="184" t="s">
        <v>69</v>
      </c>
      <c r="G9" s="184" t="s">
        <v>66</v>
      </c>
      <c r="H9" s="87"/>
      <c r="I9" s="87"/>
      <c r="J9" s="87"/>
      <c r="K9" s="176"/>
      <c r="L9" s="79">
        <v>43</v>
      </c>
      <c r="M9" s="79">
        <v>23</v>
      </c>
      <c r="N9" s="79">
        <v>15</v>
      </c>
      <c r="O9" s="88">
        <v>4</v>
      </c>
      <c r="P9" s="89">
        <v>0</v>
      </c>
      <c r="Q9" s="90">
        <f>O9+P9</f>
        <v>4</v>
      </c>
      <c r="R9" s="80">
        <f>IFERROR(Q9/N9,"-")</f>
        <v>0.26666666666667</v>
      </c>
      <c r="S9" s="79">
        <v>2</v>
      </c>
      <c r="T9" s="79">
        <v>1</v>
      </c>
      <c r="U9" s="80">
        <f>IFERROR(T9/(Q9),"-")</f>
        <v>0.25</v>
      </c>
      <c r="V9" s="81"/>
      <c r="W9" s="82">
        <v>3</v>
      </c>
      <c r="X9" s="80">
        <f>IF(Q9=0,"-",W9/Q9)</f>
        <v>0.75</v>
      </c>
      <c r="Y9" s="181">
        <v>723000</v>
      </c>
      <c r="Z9" s="182">
        <f>IFERROR(Y9/Q9,"-")</f>
        <v>180750</v>
      </c>
      <c r="AA9" s="182">
        <f>IFERROR(Y9/W9,"-")</f>
        <v>241000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/>
      <c r="BP9" s="117">
        <f>IF(Q9=0,"",IF(BO9=0,"",(BO9/Q9)))</f>
        <v>0</v>
      </c>
      <c r="BQ9" s="118"/>
      <c r="BR9" s="119" t="str">
        <f>IFERROR(BQ9/BO9,"-")</f>
        <v>-</v>
      </c>
      <c r="BS9" s="120"/>
      <c r="BT9" s="121" t="str">
        <f>IFERROR(BS9/BO9,"-")</f>
        <v>-</v>
      </c>
      <c r="BU9" s="122"/>
      <c r="BV9" s="122"/>
      <c r="BW9" s="122"/>
      <c r="BX9" s="123">
        <v>2</v>
      </c>
      <c r="BY9" s="124">
        <f>IF(Q9=0,"",IF(BX9=0,"",(BX9/Q9)))</f>
        <v>0.5</v>
      </c>
      <c r="BZ9" s="125">
        <v>2</v>
      </c>
      <c r="CA9" s="126">
        <f>IFERROR(BZ9/BX9,"-")</f>
        <v>1</v>
      </c>
      <c r="CB9" s="127">
        <v>703000</v>
      </c>
      <c r="CC9" s="128">
        <f>IFERROR(CB9/BX9,"-")</f>
        <v>351500</v>
      </c>
      <c r="CD9" s="129"/>
      <c r="CE9" s="129"/>
      <c r="CF9" s="129">
        <v>2</v>
      </c>
      <c r="CG9" s="130">
        <v>2</v>
      </c>
      <c r="CH9" s="131">
        <f>IF(Q9=0,"",IF(CG9=0,"",(CG9/Q9)))</f>
        <v>0.5</v>
      </c>
      <c r="CI9" s="132">
        <v>1</v>
      </c>
      <c r="CJ9" s="133">
        <f>IFERROR(CI9/CG9,"-")</f>
        <v>0.5</v>
      </c>
      <c r="CK9" s="134">
        <v>20000</v>
      </c>
      <c r="CL9" s="135">
        <f>IFERROR(CK9/CG9,"-")</f>
        <v>10000</v>
      </c>
      <c r="CM9" s="136"/>
      <c r="CN9" s="136"/>
      <c r="CO9" s="136">
        <v>1</v>
      </c>
      <c r="CP9" s="137">
        <v>3</v>
      </c>
      <c r="CQ9" s="138">
        <v>723000</v>
      </c>
      <c r="CR9" s="138">
        <v>685000</v>
      </c>
      <c r="CS9" s="138"/>
      <c r="CT9" s="139" t="str">
        <f>IF(AND(CR9=0,CS9=0),"",IF(AND(CR9&lt;=100000,CS9&lt;=100000),"",IF(CR9/CQ9&gt;0.7,"男高",IF(CS9/CQ9&gt;0.7,"女高",""))))</f>
        <v>男高</v>
      </c>
    </row>
    <row r="10" spans="1:99">
      <c r="A10" s="78"/>
      <c r="B10" s="184" t="s">
        <v>71</v>
      </c>
      <c r="C10" s="184" t="s">
        <v>58</v>
      </c>
      <c r="D10" s="184"/>
      <c r="E10" s="184" t="s">
        <v>72</v>
      </c>
      <c r="F10" s="184" t="s">
        <v>73</v>
      </c>
      <c r="G10" s="184" t="s">
        <v>61</v>
      </c>
      <c r="H10" s="87"/>
      <c r="I10" s="87" t="s">
        <v>63</v>
      </c>
      <c r="J10" s="87"/>
      <c r="K10" s="176"/>
      <c r="L10" s="79">
        <v>9</v>
      </c>
      <c r="M10" s="79">
        <v>0</v>
      </c>
      <c r="N10" s="79">
        <v>33</v>
      </c>
      <c r="O10" s="88">
        <v>4</v>
      </c>
      <c r="P10" s="89">
        <v>0</v>
      </c>
      <c r="Q10" s="90">
        <f>O10+P10</f>
        <v>4</v>
      </c>
      <c r="R10" s="80">
        <f>IFERROR(Q10/N10,"-")</f>
        <v>0.12121212121212</v>
      </c>
      <c r="S10" s="79">
        <v>2</v>
      </c>
      <c r="T10" s="79">
        <v>0</v>
      </c>
      <c r="U10" s="80">
        <f>IFERROR(T10/(Q10),"-")</f>
        <v>0</v>
      </c>
      <c r="V10" s="81"/>
      <c r="W10" s="82">
        <v>0</v>
      </c>
      <c r="X10" s="80">
        <f>IF(Q10=0,"-",W10/Q10)</f>
        <v>0</v>
      </c>
      <c r="Y10" s="181">
        <v>0</v>
      </c>
      <c r="Z10" s="182">
        <f>IFERROR(Y10/Q10,"-")</f>
        <v>0</v>
      </c>
      <c r="AA10" s="182" t="str">
        <f>IFERROR(Y10/W10,"-")</f>
        <v>-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>
        <v>1</v>
      </c>
      <c r="AX10" s="104">
        <f>IF(Q10=0,"",IF(AW10=0,"",(AW10/Q10)))</f>
        <v>0.25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1</v>
      </c>
      <c r="BG10" s="110">
        <f>IF(Q10=0,"",IF(BF10=0,"",(BF10/Q10)))</f>
        <v>0.25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2</v>
      </c>
      <c r="BP10" s="117">
        <f>IF(Q10=0,"",IF(BO10=0,"",(BO10/Q10)))</f>
        <v>0.5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74</v>
      </c>
      <c r="C11" s="184" t="s">
        <v>58</v>
      </c>
      <c r="D11" s="184"/>
      <c r="E11" s="184" t="s">
        <v>72</v>
      </c>
      <c r="F11" s="184" t="s">
        <v>73</v>
      </c>
      <c r="G11" s="184" t="s">
        <v>66</v>
      </c>
      <c r="H11" s="87"/>
      <c r="I11" s="87"/>
      <c r="J11" s="87"/>
      <c r="K11" s="176"/>
      <c r="L11" s="79">
        <v>93</v>
      </c>
      <c r="M11" s="79">
        <v>10</v>
      </c>
      <c r="N11" s="79">
        <v>2</v>
      </c>
      <c r="O11" s="88">
        <v>0</v>
      </c>
      <c r="P11" s="89">
        <v>0</v>
      </c>
      <c r="Q11" s="90">
        <f>O11+P11</f>
        <v>0</v>
      </c>
      <c r="R11" s="80">
        <f>IFERROR(Q11/N11,"-")</f>
        <v>0</v>
      </c>
      <c r="S11" s="79">
        <v>0</v>
      </c>
      <c r="T11" s="79">
        <v>0</v>
      </c>
      <c r="U11" s="80" t="str">
        <f>IFERROR(T11/(Q11),"-")</f>
        <v>-</v>
      </c>
      <c r="V11" s="81"/>
      <c r="W11" s="82">
        <v>0</v>
      </c>
      <c r="X11" s="80" t="str">
        <f>IF(Q11=0,"-",W11/Q11)</f>
        <v>-</v>
      </c>
      <c r="Y11" s="181">
        <v>0</v>
      </c>
      <c r="Z11" s="182" t="str">
        <f>IFERROR(Y11/Q11,"-")</f>
        <v>-</v>
      </c>
      <c r="AA11" s="182" t="str">
        <f>IFERROR(Y11/W11,"-")</f>
        <v>-</v>
      </c>
      <c r="AB11" s="176"/>
      <c r="AC11" s="83"/>
      <c r="AD11" s="77"/>
      <c r="AE11" s="91"/>
      <c r="AF11" s="92" t="str">
        <f>IF(Q11=0,"",IF(AE11=0,"",(AE11/Q11)))</f>
        <v/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 t="str">
        <f>IF(Q11=0,"",IF(AN11=0,"",(AN11/Q11)))</f>
        <v/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 t="str">
        <f>IF(Q11=0,"",IF(AW11=0,"",(AW11/Q11)))</f>
        <v/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 t="str">
        <f>IF(Q11=0,"",IF(BF11=0,"",(BF11/Q11)))</f>
        <v/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/>
      <c r="BP11" s="117" t="str">
        <f>IF(Q11=0,"",IF(BO11=0,"",(BO11/Q11)))</f>
        <v/>
      </c>
      <c r="BQ11" s="118"/>
      <c r="BR11" s="119" t="str">
        <f>IFERROR(BQ11/BO11,"-")</f>
        <v>-</v>
      </c>
      <c r="BS11" s="120"/>
      <c r="BT11" s="121" t="str">
        <f>IFERROR(BS11/BO11,"-")</f>
        <v>-</v>
      </c>
      <c r="BU11" s="122"/>
      <c r="BV11" s="122"/>
      <c r="BW11" s="122"/>
      <c r="BX11" s="123"/>
      <c r="BY11" s="124" t="str">
        <f>IF(Q11=0,"",IF(BX11=0,"",(BX11/Q11)))</f>
        <v/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/>
      <c r="CH11" s="131" t="str">
        <f>IF(Q11=0,"",IF(CG11=0,"",(CG11/Q11)))</f>
        <v/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2.5425</v>
      </c>
      <c r="B12" s="184" t="s">
        <v>75</v>
      </c>
      <c r="C12" s="184" t="s">
        <v>58</v>
      </c>
      <c r="D12" s="184"/>
      <c r="E12" s="184" t="s">
        <v>76</v>
      </c>
      <c r="F12" s="184" t="s">
        <v>77</v>
      </c>
      <c r="G12" s="184" t="s">
        <v>61</v>
      </c>
      <c r="H12" s="87" t="s">
        <v>78</v>
      </c>
      <c r="I12" s="87" t="s">
        <v>79</v>
      </c>
      <c r="J12" s="87" t="s">
        <v>80</v>
      </c>
      <c r="K12" s="176">
        <v>400000</v>
      </c>
      <c r="L12" s="79">
        <v>5</v>
      </c>
      <c r="M12" s="79">
        <v>0</v>
      </c>
      <c r="N12" s="79">
        <v>63</v>
      </c>
      <c r="O12" s="88">
        <v>2</v>
      </c>
      <c r="P12" s="89">
        <v>0</v>
      </c>
      <c r="Q12" s="90">
        <f>O12+P12</f>
        <v>2</v>
      </c>
      <c r="R12" s="80">
        <f>IFERROR(Q12/N12,"-")</f>
        <v>0.031746031746032</v>
      </c>
      <c r="S12" s="79">
        <v>0</v>
      </c>
      <c r="T12" s="79">
        <v>0</v>
      </c>
      <c r="U12" s="80">
        <f>IFERROR(T12/(Q12),"-")</f>
        <v>0</v>
      </c>
      <c r="V12" s="81">
        <f>IFERROR(K12/SUM(Q12:Q19),"-")</f>
        <v>12121.212121212</v>
      </c>
      <c r="W12" s="82">
        <v>0</v>
      </c>
      <c r="X12" s="80">
        <f>IF(Q12=0,"-",W12/Q12)</f>
        <v>0</v>
      </c>
      <c r="Y12" s="181">
        <v>0</v>
      </c>
      <c r="Z12" s="182">
        <f>IFERROR(Y12/Q12,"-")</f>
        <v>0</v>
      </c>
      <c r="AA12" s="182" t="str">
        <f>IFERROR(Y12/W12,"-")</f>
        <v>-</v>
      </c>
      <c r="AB12" s="176">
        <f>SUM(Y12:Y19)-SUM(K12:K19)</f>
        <v>617000</v>
      </c>
      <c r="AC12" s="83">
        <f>SUM(Y12:Y19)/SUM(K12:K19)</f>
        <v>2.5425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>
        <v>1</v>
      </c>
      <c r="AX12" s="104">
        <f>IF(Q12=0,"",IF(AW12=0,"",(AW12/Q12)))</f>
        <v>0.5</v>
      </c>
      <c r="AY12" s="103"/>
      <c r="AZ12" s="105">
        <f>IFERROR(AY12/AW12,"-")</f>
        <v>0</v>
      </c>
      <c r="BA12" s="106"/>
      <c r="BB12" s="107">
        <f>IFERROR(BA12/AW12,"-")</f>
        <v>0</v>
      </c>
      <c r="BC12" s="108"/>
      <c r="BD12" s="108"/>
      <c r="BE12" s="108"/>
      <c r="BF12" s="109"/>
      <c r="BG12" s="110">
        <f>IF(Q12=0,"",IF(BF12=0,"",(BF12/Q12)))</f>
        <v>0</v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/>
      <c r="BP12" s="117">
        <f>IF(Q12=0,"",IF(BO12=0,"",(BO12/Q12)))</f>
        <v>0</v>
      </c>
      <c r="BQ12" s="118"/>
      <c r="BR12" s="119" t="str">
        <f>IFERROR(BQ12/BO12,"-")</f>
        <v>-</v>
      </c>
      <c r="BS12" s="120"/>
      <c r="BT12" s="121" t="str">
        <f>IFERROR(BS12/BO12,"-")</f>
        <v>-</v>
      </c>
      <c r="BU12" s="122"/>
      <c r="BV12" s="122"/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>
        <v>1</v>
      </c>
      <c r="CH12" s="131">
        <f>IF(Q12=0,"",IF(CG12=0,"",(CG12/Q12)))</f>
        <v>0.5</v>
      </c>
      <c r="CI12" s="132"/>
      <c r="CJ12" s="133">
        <f>IFERROR(CI12/CG12,"-")</f>
        <v>0</v>
      </c>
      <c r="CK12" s="134"/>
      <c r="CL12" s="135">
        <f>IFERROR(CK12/CG12,"-")</f>
        <v>0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81</v>
      </c>
      <c r="C13" s="184" t="s">
        <v>58</v>
      </c>
      <c r="D13" s="184"/>
      <c r="E13" s="184" t="s">
        <v>76</v>
      </c>
      <c r="F13" s="184" t="s">
        <v>77</v>
      </c>
      <c r="G13" s="184" t="s">
        <v>66</v>
      </c>
      <c r="H13" s="87"/>
      <c r="I13" s="87"/>
      <c r="J13" s="87"/>
      <c r="K13" s="176"/>
      <c r="L13" s="79">
        <v>89</v>
      </c>
      <c r="M13" s="79">
        <v>27</v>
      </c>
      <c r="N13" s="79">
        <v>40</v>
      </c>
      <c r="O13" s="88">
        <v>2</v>
      </c>
      <c r="P13" s="89">
        <v>0</v>
      </c>
      <c r="Q13" s="90">
        <f>O13+P13</f>
        <v>2</v>
      </c>
      <c r="R13" s="80">
        <f>IFERROR(Q13/N13,"-")</f>
        <v>0.05</v>
      </c>
      <c r="S13" s="79">
        <v>1</v>
      </c>
      <c r="T13" s="79">
        <v>0</v>
      </c>
      <c r="U13" s="80">
        <f>IFERROR(T13/(Q13),"-")</f>
        <v>0</v>
      </c>
      <c r="V13" s="81"/>
      <c r="W13" s="82">
        <v>1</v>
      </c>
      <c r="X13" s="80">
        <f>IF(Q13=0,"-",W13/Q13)</f>
        <v>0.5</v>
      </c>
      <c r="Y13" s="181">
        <v>8000</v>
      </c>
      <c r="Z13" s="182">
        <f>IFERROR(Y13/Q13,"-")</f>
        <v>4000</v>
      </c>
      <c r="AA13" s="182">
        <f>IFERROR(Y13/W13,"-")</f>
        <v>8000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>
        <v>1</v>
      </c>
      <c r="BG13" s="110">
        <f>IF(Q13=0,"",IF(BF13=0,"",(BF13/Q13)))</f>
        <v>0.5</v>
      </c>
      <c r="BH13" s="109">
        <v>1</v>
      </c>
      <c r="BI13" s="111">
        <f>IFERROR(BH13/BF13,"-")</f>
        <v>1</v>
      </c>
      <c r="BJ13" s="112">
        <v>8000</v>
      </c>
      <c r="BK13" s="113">
        <f>IFERROR(BJ13/BF13,"-")</f>
        <v>8000</v>
      </c>
      <c r="BL13" s="114">
        <v>1</v>
      </c>
      <c r="BM13" s="114"/>
      <c r="BN13" s="114"/>
      <c r="BO13" s="116"/>
      <c r="BP13" s="117">
        <f>IF(Q13=0,"",IF(BO13=0,"",(BO13/Q13)))</f>
        <v>0</v>
      </c>
      <c r="BQ13" s="118"/>
      <c r="BR13" s="119" t="str">
        <f>IFERROR(BQ13/BO13,"-")</f>
        <v>-</v>
      </c>
      <c r="BS13" s="120"/>
      <c r="BT13" s="121" t="str">
        <f>IFERROR(BS13/BO13,"-")</f>
        <v>-</v>
      </c>
      <c r="BU13" s="122"/>
      <c r="BV13" s="122"/>
      <c r="BW13" s="122"/>
      <c r="BX13" s="123">
        <v>1</v>
      </c>
      <c r="BY13" s="124">
        <f>IF(Q13=0,"",IF(BX13=0,"",(BX13/Q13)))</f>
        <v>0.5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1</v>
      </c>
      <c r="CQ13" s="138">
        <v>8000</v>
      </c>
      <c r="CR13" s="138">
        <v>8000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82</v>
      </c>
      <c r="C14" s="184" t="s">
        <v>58</v>
      </c>
      <c r="D14" s="184"/>
      <c r="E14" s="184" t="s">
        <v>83</v>
      </c>
      <c r="F14" s="184" t="s">
        <v>84</v>
      </c>
      <c r="G14" s="184" t="s">
        <v>61</v>
      </c>
      <c r="H14" s="87"/>
      <c r="I14" s="87" t="s">
        <v>79</v>
      </c>
      <c r="J14" s="87"/>
      <c r="K14" s="176"/>
      <c r="L14" s="79">
        <v>9</v>
      </c>
      <c r="M14" s="79">
        <v>0</v>
      </c>
      <c r="N14" s="79">
        <v>62</v>
      </c>
      <c r="O14" s="88">
        <v>1</v>
      </c>
      <c r="P14" s="89">
        <v>0</v>
      </c>
      <c r="Q14" s="90">
        <f>O14+P14</f>
        <v>1</v>
      </c>
      <c r="R14" s="80">
        <f>IFERROR(Q14/N14,"-")</f>
        <v>0.016129032258065</v>
      </c>
      <c r="S14" s="79">
        <v>0</v>
      </c>
      <c r="T14" s="79">
        <v>0</v>
      </c>
      <c r="U14" s="80">
        <f>IFERROR(T14/(Q14),"-")</f>
        <v>0</v>
      </c>
      <c r="V14" s="81"/>
      <c r="W14" s="82">
        <v>0</v>
      </c>
      <c r="X14" s="80">
        <f>IF(Q14=0,"-",W14/Q14)</f>
        <v>0</v>
      </c>
      <c r="Y14" s="181">
        <v>0</v>
      </c>
      <c r="Z14" s="182">
        <f>IFERROR(Y14/Q14,"-")</f>
        <v>0</v>
      </c>
      <c r="AA14" s="182" t="str">
        <f>IFERROR(Y14/W14,"-")</f>
        <v>-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1</v>
      </c>
      <c r="BG14" s="110">
        <f>IF(Q14=0,"",IF(BF14=0,"",(BF14/Q14)))</f>
        <v>1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/>
      <c r="BP14" s="117">
        <f>IF(Q14=0,"",IF(BO14=0,"",(BO14/Q14)))</f>
        <v>0</v>
      </c>
      <c r="BQ14" s="118"/>
      <c r="BR14" s="119" t="str">
        <f>IFERROR(BQ14/BO14,"-")</f>
        <v>-</v>
      </c>
      <c r="BS14" s="120"/>
      <c r="BT14" s="121" t="str">
        <f>IFERROR(BS14/BO14,"-")</f>
        <v>-</v>
      </c>
      <c r="BU14" s="122"/>
      <c r="BV14" s="122"/>
      <c r="BW14" s="122"/>
      <c r="BX14" s="123"/>
      <c r="BY14" s="124">
        <f>IF(Q14=0,"",IF(BX14=0,"",(BX14/Q14)))</f>
        <v>0</v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85</v>
      </c>
      <c r="C15" s="184" t="s">
        <v>58</v>
      </c>
      <c r="D15" s="184"/>
      <c r="E15" s="184" t="s">
        <v>83</v>
      </c>
      <c r="F15" s="184" t="s">
        <v>84</v>
      </c>
      <c r="G15" s="184" t="s">
        <v>66</v>
      </c>
      <c r="H15" s="87"/>
      <c r="I15" s="87"/>
      <c r="J15" s="87"/>
      <c r="K15" s="176"/>
      <c r="L15" s="79">
        <v>39</v>
      </c>
      <c r="M15" s="79">
        <v>25</v>
      </c>
      <c r="N15" s="79">
        <v>28</v>
      </c>
      <c r="O15" s="88">
        <v>5</v>
      </c>
      <c r="P15" s="89">
        <v>0</v>
      </c>
      <c r="Q15" s="90">
        <f>O15+P15</f>
        <v>5</v>
      </c>
      <c r="R15" s="80">
        <f>IFERROR(Q15/N15,"-")</f>
        <v>0.17857142857143</v>
      </c>
      <c r="S15" s="79">
        <v>3</v>
      </c>
      <c r="T15" s="79">
        <v>0</v>
      </c>
      <c r="U15" s="80">
        <f>IFERROR(T15/(Q15),"-")</f>
        <v>0</v>
      </c>
      <c r="V15" s="81"/>
      <c r="W15" s="82">
        <v>2</v>
      </c>
      <c r="X15" s="80">
        <f>IF(Q15=0,"-",W15/Q15)</f>
        <v>0.4</v>
      </c>
      <c r="Y15" s="181">
        <v>150000</v>
      </c>
      <c r="Z15" s="182">
        <f>IFERROR(Y15/Q15,"-")</f>
        <v>30000</v>
      </c>
      <c r="AA15" s="182">
        <f>IFERROR(Y15/W15,"-")</f>
        <v>75000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>
        <f>IF(Q15=0,"",IF(BF15=0,"",(BF15/Q15)))</f>
        <v>0</v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>
        <v>2</v>
      </c>
      <c r="BP15" s="117">
        <f>IF(Q15=0,"",IF(BO15=0,"",(BO15/Q15)))</f>
        <v>0.4</v>
      </c>
      <c r="BQ15" s="118">
        <v>1</v>
      </c>
      <c r="BR15" s="119">
        <f>IFERROR(BQ15/BO15,"-")</f>
        <v>0.5</v>
      </c>
      <c r="BS15" s="120">
        <v>10000</v>
      </c>
      <c r="BT15" s="121">
        <f>IFERROR(BS15/BO15,"-")</f>
        <v>5000</v>
      </c>
      <c r="BU15" s="122">
        <v>1</v>
      </c>
      <c r="BV15" s="122"/>
      <c r="BW15" s="122"/>
      <c r="BX15" s="123">
        <v>3</v>
      </c>
      <c r="BY15" s="124">
        <f>IF(Q15=0,"",IF(BX15=0,"",(BX15/Q15)))</f>
        <v>0.6</v>
      </c>
      <c r="BZ15" s="125">
        <v>1</v>
      </c>
      <c r="CA15" s="126">
        <f>IFERROR(BZ15/BX15,"-")</f>
        <v>0.33333333333333</v>
      </c>
      <c r="CB15" s="127">
        <v>140000</v>
      </c>
      <c r="CC15" s="128">
        <f>IFERROR(CB15/BX15,"-")</f>
        <v>46666.666666667</v>
      </c>
      <c r="CD15" s="129"/>
      <c r="CE15" s="129"/>
      <c r="CF15" s="129">
        <v>1</v>
      </c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2</v>
      </c>
      <c r="CQ15" s="138">
        <v>150000</v>
      </c>
      <c r="CR15" s="138">
        <v>140000</v>
      </c>
      <c r="CS15" s="138"/>
      <c r="CT15" s="139" t="str">
        <f>IF(AND(CR15=0,CS15=0),"",IF(AND(CR15&lt;=100000,CS15&lt;=100000),"",IF(CR15/CQ15&gt;0.7,"男高",IF(CS15/CQ15&gt;0.7,"女高",""))))</f>
        <v>男高</v>
      </c>
    </row>
    <row r="16" spans="1:99">
      <c r="A16" s="78"/>
      <c r="B16" s="184" t="s">
        <v>86</v>
      </c>
      <c r="C16" s="184" t="s">
        <v>58</v>
      </c>
      <c r="D16" s="184"/>
      <c r="E16" s="184" t="s">
        <v>72</v>
      </c>
      <c r="F16" s="184" t="s">
        <v>87</v>
      </c>
      <c r="G16" s="184" t="s">
        <v>61</v>
      </c>
      <c r="H16" s="87"/>
      <c r="I16" s="87" t="s">
        <v>79</v>
      </c>
      <c r="J16" s="87"/>
      <c r="K16" s="176"/>
      <c r="L16" s="79">
        <v>12</v>
      </c>
      <c r="M16" s="79">
        <v>0</v>
      </c>
      <c r="N16" s="79">
        <v>62</v>
      </c>
      <c r="O16" s="88">
        <v>4</v>
      </c>
      <c r="P16" s="89">
        <v>0</v>
      </c>
      <c r="Q16" s="90">
        <f>O16+P16</f>
        <v>4</v>
      </c>
      <c r="R16" s="80">
        <f>IFERROR(Q16/N16,"-")</f>
        <v>0.064516129032258</v>
      </c>
      <c r="S16" s="79">
        <v>0</v>
      </c>
      <c r="T16" s="79">
        <v>2</v>
      </c>
      <c r="U16" s="80">
        <f>IFERROR(T16/(Q16),"-")</f>
        <v>0.5</v>
      </c>
      <c r="V16" s="81"/>
      <c r="W16" s="82">
        <v>0</v>
      </c>
      <c r="X16" s="80">
        <f>IF(Q16=0,"-",W16/Q16)</f>
        <v>0</v>
      </c>
      <c r="Y16" s="181">
        <v>0</v>
      </c>
      <c r="Z16" s="182">
        <f>IFERROR(Y16/Q16,"-")</f>
        <v>0</v>
      </c>
      <c r="AA16" s="182" t="str">
        <f>IFERROR(Y16/W16,"-")</f>
        <v>-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>
        <v>1</v>
      </c>
      <c r="AO16" s="98">
        <f>IF(Q16=0,"",IF(AN16=0,"",(AN16/Q16)))</f>
        <v>0.25</v>
      </c>
      <c r="AP16" s="97"/>
      <c r="AQ16" s="99">
        <f>IFERROR(AP16/AN16,"-")</f>
        <v>0</v>
      </c>
      <c r="AR16" s="100"/>
      <c r="AS16" s="101">
        <f>IFERROR(AR16/AN16,"-")</f>
        <v>0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2</v>
      </c>
      <c r="BG16" s="110">
        <f>IF(Q16=0,"",IF(BF16=0,"",(BF16/Q16)))</f>
        <v>0.5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>
        <v>1</v>
      </c>
      <c r="BP16" s="117">
        <f>IF(Q16=0,"",IF(BO16=0,"",(BO16/Q16)))</f>
        <v>0.25</v>
      </c>
      <c r="BQ16" s="118"/>
      <c r="BR16" s="119">
        <f>IFERROR(BQ16/BO16,"-")</f>
        <v>0</v>
      </c>
      <c r="BS16" s="120"/>
      <c r="BT16" s="121">
        <f>IFERROR(BS16/BO16,"-")</f>
        <v>0</v>
      </c>
      <c r="BU16" s="122"/>
      <c r="BV16" s="122"/>
      <c r="BW16" s="122"/>
      <c r="BX16" s="123"/>
      <c r="BY16" s="124">
        <f>IF(Q16=0,"",IF(BX16=0,"",(BX16/Q16)))</f>
        <v>0</v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88</v>
      </c>
      <c r="C17" s="184" t="s">
        <v>58</v>
      </c>
      <c r="D17" s="184"/>
      <c r="E17" s="184" t="s">
        <v>72</v>
      </c>
      <c r="F17" s="184" t="s">
        <v>87</v>
      </c>
      <c r="G17" s="184" t="s">
        <v>66</v>
      </c>
      <c r="H17" s="87"/>
      <c r="I17" s="87"/>
      <c r="J17" s="87"/>
      <c r="K17" s="176"/>
      <c r="L17" s="79">
        <v>47</v>
      </c>
      <c r="M17" s="79">
        <v>12</v>
      </c>
      <c r="N17" s="79">
        <v>18</v>
      </c>
      <c r="O17" s="88">
        <v>1</v>
      </c>
      <c r="P17" s="89">
        <v>0</v>
      </c>
      <c r="Q17" s="90">
        <f>O17+P17</f>
        <v>1</v>
      </c>
      <c r="R17" s="80">
        <f>IFERROR(Q17/N17,"-")</f>
        <v>0.055555555555556</v>
      </c>
      <c r="S17" s="79">
        <v>0</v>
      </c>
      <c r="T17" s="79">
        <v>0</v>
      </c>
      <c r="U17" s="80">
        <f>IFERROR(T17/(Q17),"-")</f>
        <v>0</v>
      </c>
      <c r="V17" s="81"/>
      <c r="W17" s="82">
        <v>0</v>
      </c>
      <c r="X17" s="80">
        <f>IF(Q17=0,"-",W17/Q17)</f>
        <v>0</v>
      </c>
      <c r="Y17" s="181">
        <v>0</v>
      </c>
      <c r="Z17" s="182">
        <f>IFERROR(Y17/Q17,"-")</f>
        <v>0</v>
      </c>
      <c r="AA17" s="182" t="str">
        <f>IFERROR(Y17/W17,"-")</f>
        <v>-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/>
      <c r="BG17" s="110">
        <f>IF(Q17=0,"",IF(BF17=0,"",(BF17/Q17)))</f>
        <v>0</v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/>
      <c r="BP17" s="117">
        <f>IF(Q17=0,"",IF(BO17=0,"",(BO17/Q17)))</f>
        <v>0</v>
      </c>
      <c r="BQ17" s="118"/>
      <c r="BR17" s="119" t="str">
        <f>IFERROR(BQ17/BO17,"-")</f>
        <v>-</v>
      </c>
      <c r="BS17" s="120"/>
      <c r="BT17" s="121" t="str">
        <f>IFERROR(BS17/BO17,"-")</f>
        <v>-</v>
      </c>
      <c r="BU17" s="122"/>
      <c r="BV17" s="122"/>
      <c r="BW17" s="122"/>
      <c r="BX17" s="123">
        <v>1</v>
      </c>
      <c r="BY17" s="124">
        <f>IF(Q17=0,"",IF(BX17=0,"",(BX17/Q17)))</f>
        <v>1</v>
      </c>
      <c r="BZ17" s="125"/>
      <c r="CA17" s="126">
        <f>IFERROR(BZ17/BX17,"-")</f>
        <v>0</v>
      </c>
      <c r="CB17" s="127"/>
      <c r="CC17" s="128">
        <f>IFERROR(CB17/BX17,"-")</f>
        <v>0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0</v>
      </c>
      <c r="CQ17" s="138">
        <v>0</v>
      </c>
      <c r="CR17" s="138"/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89</v>
      </c>
      <c r="C18" s="184" t="s">
        <v>58</v>
      </c>
      <c r="D18" s="184"/>
      <c r="E18" s="184" t="s">
        <v>90</v>
      </c>
      <c r="F18" s="184" t="s">
        <v>91</v>
      </c>
      <c r="G18" s="184" t="s">
        <v>61</v>
      </c>
      <c r="H18" s="87"/>
      <c r="I18" s="87" t="s">
        <v>79</v>
      </c>
      <c r="J18" s="87"/>
      <c r="K18" s="176"/>
      <c r="L18" s="79">
        <v>28</v>
      </c>
      <c r="M18" s="79">
        <v>0</v>
      </c>
      <c r="N18" s="79">
        <v>119</v>
      </c>
      <c r="O18" s="88">
        <v>10</v>
      </c>
      <c r="P18" s="89">
        <v>0</v>
      </c>
      <c r="Q18" s="90">
        <f>O18+P18</f>
        <v>10</v>
      </c>
      <c r="R18" s="80">
        <f>IFERROR(Q18/N18,"-")</f>
        <v>0.084033613445378</v>
      </c>
      <c r="S18" s="79">
        <v>1</v>
      </c>
      <c r="T18" s="79">
        <v>3</v>
      </c>
      <c r="U18" s="80">
        <f>IFERROR(T18/(Q18),"-")</f>
        <v>0.3</v>
      </c>
      <c r="V18" s="81"/>
      <c r="W18" s="82">
        <v>1</v>
      </c>
      <c r="X18" s="80">
        <f>IF(Q18=0,"-",W18/Q18)</f>
        <v>0.1</v>
      </c>
      <c r="Y18" s="181">
        <v>121000</v>
      </c>
      <c r="Z18" s="182">
        <f>IFERROR(Y18/Q18,"-")</f>
        <v>12100</v>
      </c>
      <c r="AA18" s="182">
        <f>IFERROR(Y18/W18,"-")</f>
        <v>121000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>
        <v>1</v>
      </c>
      <c r="BG18" s="110">
        <f>IF(Q18=0,"",IF(BF18=0,"",(BF18/Q18)))</f>
        <v>0.1</v>
      </c>
      <c r="BH18" s="109"/>
      <c r="BI18" s="111">
        <f>IFERROR(BH18/BF18,"-")</f>
        <v>0</v>
      </c>
      <c r="BJ18" s="112"/>
      <c r="BK18" s="113">
        <f>IFERROR(BJ18/BF18,"-")</f>
        <v>0</v>
      </c>
      <c r="BL18" s="114"/>
      <c r="BM18" s="114"/>
      <c r="BN18" s="114"/>
      <c r="BO18" s="116">
        <v>2</v>
      </c>
      <c r="BP18" s="117">
        <f>IF(Q18=0,"",IF(BO18=0,"",(BO18/Q18)))</f>
        <v>0.2</v>
      </c>
      <c r="BQ18" s="118"/>
      <c r="BR18" s="119">
        <f>IFERROR(BQ18/BO18,"-")</f>
        <v>0</v>
      </c>
      <c r="BS18" s="120"/>
      <c r="BT18" s="121">
        <f>IFERROR(BS18/BO18,"-")</f>
        <v>0</v>
      </c>
      <c r="BU18" s="122"/>
      <c r="BV18" s="122"/>
      <c r="BW18" s="122"/>
      <c r="BX18" s="123">
        <v>5</v>
      </c>
      <c r="BY18" s="124">
        <f>IF(Q18=0,"",IF(BX18=0,"",(BX18/Q18)))</f>
        <v>0.5</v>
      </c>
      <c r="BZ18" s="125">
        <v>1</v>
      </c>
      <c r="CA18" s="126">
        <f>IFERROR(BZ18/BX18,"-")</f>
        <v>0.2</v>
      </c>
      <c r="CB18" s="127">
        <v>121000</v>
      </c>
      <c r="CC18" s="128">
        <f>IFERROR(CB18/BX18,"-")</f>
        <v>24200</v>
      </c>
      <c r="CD18" s="129"/>
      <c r="CE18" s="129"/>
      <c r="CF18" s="129">
        <v>1</v>
      </c>
      <c r="CG18" s="130">
        <v>2</v>
      </c>
      <c r="CH18" s="131">
        <f>IF(Q18=0,"",IF(CG18=0,"",(CG18/Q18)))</f>
        <v>0.2</v>
      </c>
      <c r="CI18" s="132"/>
      <c r="CJ18" s="133">
        <f>IFERROR(CI18/CG18,"-")</f>
        <v>0</v>
      </c>
      <c r="CK18" s="134"/>
      <c r="CL18" s="135">
        <f>IFERROR(CK18/CG18,"-")</f>
        <v>0</v>
      </c>
      <c r="CM18" s="136"/>
      <c r="CN18" s="136"/>
      <c r="CO18" s="136"/>
      <c r="CP18" s="137">
        <v>1</v>
      </c>
      <c r="CQ18" s="138">
        <v>121000</v>
      </c>
      <c r="CR18" s="138">
        <v>121000</v>
      </c>
      <c r="CS18" s="138"/>
      <c r="CT18" s="139" t="str">
        <f>IF(AND(CR18=0,CS18=0),"",IF(AND(CR18&lt;=100000,CS18&lt;=100000),"",IF(CR18/CQ18&gt;0.7,"男高",IF(CS18/CQ18&gt;0.7,"女高",""))))</f>
        <v>男高</v>
      </c>
    </row>
    <row r="19" spans="1:99">
      <c r="A19" s="78"/>
      <c r="B19" s="184" t="s">
        <v>92</v>
      </c>
      <c r="C19" s="184" t="s">
        <v>58</v>
      </c>
      <c r="D19" s="184"/>
      <c r="E19" s="184" t="s">
        <v>90</v>
      </c>
      <c r="F19" s="184" t="s">
        <v>91</v>
      </c>
      <c r="G19" s="184" t="s">
        <v>66</v>
      </c>
      <c r="H19" s="87"/>
      <c r="I19" s="87"/>
      <c r="J19" s="87"/>
      <c r="K19" s="176"/>
      <c r="L19" s="79">
        <v>53</v>
      </c>
      <c r="M19" s="79">
        <v>34</v>
      </c>
      <c r="N19" s="79">
        <v>53</v>
      </c>
      <c r="O19" s="88">
        <v>8</v>
      </c>
      <c r="P19" s="89">
        <v>0</v>
      </c>
      <c r="Q19" s="90">
        <f>O19+P19</f>
        <v>8</v>
      </c>
      <c r="R19" s="80">
        <f>IFERROR(Q19/N19,"-")</f>
        <v>0.15094339622642</v>
      </c>
      <c r="S19" s="79">
        <v>2</v>
      </c>
      <c r="T19" s="79">
        <v>1</v>
      </c>
      <c r="U19" s="80">
        <f>IFERROR(T19/(Q19),"-")</f>
        <v>0.125</v>
      </c>
      <c r="V19" s="81"/>
      <c r="W19" s="82">
        <v>4</v>
      </c>
      <c r="X19" s="80">
        <f>IF(Q19=0,"-",W19/Q19)</f>
        <v>0.5</v>
      </c>
      <c r="Y19" s="181">
        <v>738000</v>
      </c>
      <c r="Z19" s="182">
        <f>IFERROR(Y19/Q19,"-")</f>
        <v>92250</v>
      </c>
      <c r="AA19" s="182">
        <f>IFERROR(Y19/W19,"-")</f>
        <v>184500</v>
      </c>
      <c r="AB19" s="176"/>
      <c r="AC19" s="83"/>
      <c r="AD19" s="77"/>
      <c r="AE19" s="91">
        <v>1</v>
      </c>
      <c r="AF19" s="92">
        <f>IF(Q19=0,"",IF(AE19=0,"",(AE19/Q19)))</f>
        <v>0.125</v>
      </c>
      <c r="AG19" s="91"/>
      <c r="AH19" s="93">
        <f>IFERROR(AG19/AE19,"-")</f>
        <v>0</v>
      </c>
      <c r="AI19" s="94"/>
      <c r="AJ19" s="95">
        <f>IFERROR(AI19/AE19,"-")</f>
        <v>0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/>
      <c r="BG19" s="110">
        <f>IF(Q19=0,"",IF(BF19=0,"",(BF19/Q19)))</f>
        <v>0</v>
      </c>
      <c r="BH19" s="109"/>
      <c r="BI19" s="111" t="str">
        <f>IFERROR(BH19/BF19,"-")</f>
        <v>-</v>
      </c>
      <c r="BJ19" s="112"/>
      <c r="BK19" s="113" t="str">
        <f>IFERROR(BJ19/BF19,"-")</f>
        <v>-</v>
      </c>
      <c r="BL19" s="114"/>
      <c r="BM19" s="114"/>
      <c r="BN19" s="114"/>
      <c r="BO19" s="116">
        <v>3</v>
      </c>
      <c r="BP19" s="117">
        <f>IF(Q19=0,"",IF(BO19=0,"",(BO19/Q19)))</f>
        <v>0.375</v>
      </c>
      <c r="BQ19" s="118">
        <v>1</v>
      </c>
      <c r="BR19" s="119">
        <f>IFERROR(BQ19/BO19,"-")</f>
        <v>0.33333333333333</v>
      </c>
      <c r="BS19" s="120">
        <v>3000</v>
      </c>
      <c r="BT19" s="121">
        <f>IFERROR(BS19/BO19,"-")</f>
        <v>1000</v>
      </c>
      <c r="BU19" s="122">
        <v>1</v>
      </c>
      <c r="BV19" s="122"/>
      <c r="BW19" s="122"/>
      <c r="BX19" s="123">
        <v>3</v>
      </c>
      <c r="BY19" s="124">
        <f>IF(Q19=0,"",IF(BX19=0,"",(BX19/Q19)))</f>
        <v>0.375</v>
      </c>
      <c r="BZ19" s="125">
        <v>2</v>
      </c>
      <c r="CA19" s="126">
        <f>IFERROR(BZ19/BX19,"-")</f>
        <v>0.66666666666667</v>
      </c>
      <c r="CB19" s="127">
        <v>732000</v>
      </c>
      <c r="CC19" s="128">
        <f>IFERROR(CB19/BX19,"-")</f>
        <v>244000</v>
      </c>
      <c r="CD19" s="129"/>
      <c r="CE19" s="129"/>
      <c r="CF19" s="129">
        <v>2</v>
      </c>
      <c r="CG19" s="130">
        <v>1</v>
      </c>
      <c r="CH19" s="131">
        <f>IF(Q19=0,"",IF(CG19=0,"",(CG19/Q19)))</f>
        <v>0.125</v>
      </c>
      <c r="CI19" s="132">
        <v>1</v>
      </c>
      <c r="CJ19" s="133">
        <f>IFERROR(CI19/CG19,"-")</f>
        <v>1</v>
      </c>
      <c r="CK19" s="134">
        <v>3000</v>
      </c>
      <c r="CL19" s="135">
        <f>IFERROR(CK19/CG19,"-")</f>
        <v>3000</v>
      </c>
      <c r="CM19" s="136">
        <v>1</v>
      </c>
      <c r="CN19" s="136"/>
      <c r="CO19" s="136"/>
      <c r="CP19" s="137">
        <v>4</v>
      </c>
      <c r="CQ19" s="138">
        <v>738000</v>
      </c>
      <c r="CR19" s="138">
        <v>607000</v>
      </c>
      <c r="CS19" s="138"/>
      <c r="CT19" s="139" t="str">
        <f>IF(AND(CR19=0,CS19=0),"",IF(AND(CR19&lt;=100000,CS19&lt;=100000),"",IF(CR19/CQ19&gt;0.7,"男高",IF(CS19/CQ19&gt;0.7,"女高",""))))</f>
        <v>男高</v>
      </c>
    </row>
    <row r="20" spans="1:99">
      <c r="A20" s="78">
        <f>AC20</f>
        <v>0.65</v>
      </c>
      <c r="B20" s="184" t="s">
        <v>93</v>
      </c>
      <c r="C20" s="184" t="s">
        <v>58</v>
      </c>
      <c r="D20" s="184"/>
      <c r="E20" s="184" t="s">
        <v>94</v>
      </c>
      <c r="F20" s="184" t="s">
        <v>95</v>
      </c>
      <c r="G20" s="184" t="s">
        <v>61</v>
      </c>
      <c r="H20" s="87" t="s">
        <v>96</v>
      </c>
      <c r="I20" s="87" t="s">
        <v>79</v>
      </c>
      <c r="J20" s="87" t="s">
        <v>97</v>
      </c>
      <c r="K20" s="176">
        <v>200000</v>
      </c>
      <c r="L20" s="79">
        <v>10</v>
      </c>
      <c r="M20" s="79">
        <v>0</v>
      </c>
      <c r="N20" s="79">
        <v>74</v>
      </c>
      <c r="O20" s="88">
        <v>1</v>
      </c>
      <c r="P20" s="89">
        <v>0</v>
      </c>
      <c r="Q20" s="90">
        <f>O20+P20</f>
        <v>1</v>
      </c>
      <c r="R20" s="80">
        <f>IFERROR(Q20/N20,"-")</f>
        <v>0.013513513513514</v>
      </c>
      <c r="S20" s="79">
        <v>1</v>
      </c>
      <c r="T20" s="79">
        <v>0</v>
      </c>
      <c r="U20" s="80">
        <f>IFERROR(T20/(Q20),"-")</f>
        <v>0</v>
      </c>
      <c r="V20" s="81">
        <f>IFERROR(K20/SUM(Q20:Q25),"-")</f>
        <v>8000</v>
      </c>
      <c r="W20" s="82">
        <v>1</v>
      </c>
      <c r="X20" s="80">
        <f>IF(Q20=0,"-",W20/Q20)</f>
        <v>1</v>
      </c>
      <c r="Y20" s="181">
        <v>18000</v>
      </c>
      <c r="Z20" s="182">
        <f>IFERROR(Y20/Q20,"-")</f>
        <v>18000</v>
      </c>
      <c r="AA20" s="182">
        <f>IFERROR(Y20/W20,"-")</f>
        <v>18000</v>
      </c>
      <c r="AB20" s="176">
        <f>SUM(Y20:Y25)-SUM(K20:K25)</f>
        <v>-70000</v>
      </c>
      <c r="AC20" s="83">
        <f>SUM(Y20:Y25)/SUM(K20:K25)</f>
        <v>0.65</v>
      </c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>
        <v>1</v>
      </c>
      <c r="BG20" s="110">
        <f>IF(Q20=0,"",IF(BF20=0,"",(BF20/Q20)))</f>
        <v>1</v>
      </c>
      <c r="BH20" s="109">
        <v>1</v>
      </c>
      <c r="BI20" s="111">
        <f>IFERROR(BH20/BF20,"-")</f>
        <v>1</v>
      </c>
      <c r="BJ20" s="112">
        <v>18000</v>
      </c>
      <c r="BK20" s="113">
        <f>IFERROR(BJ20/BF20,"-")</f>
        <v>18000</v>
      </c>
      <c r="BL20" s="114"/>
      <c r="BM20" s="114"/>
      <c r="BN20" s="114">
        <v>1</v>
      </c>
      <c r="BO20" s="116"/>
      <c r="BP20" s="117">
        <f>IF(Q20=0,"",IF(BO20=0,"",(BO20/Q20)))</f>
        <v>0</v>
      </c>
      <c r="BQ20" s="118"/>
      <c r="BR20" s="119" t="str">
        <f>IFERROR(BQ20/BO20,"-")</f>
        <v>-</v>
      </c>
      <c r="BS20" s="120"/>
      <c r="BT20" s="121" t="str">
        <f>IFERROR(BS20/BO20,"-")</f>
        <v>-</v>
      </c>
      <c r="BU20" s="122"/>
      <c r="BV20" s="122"/>
      <c r="BW20" s="122"/>
      <c r="BX20" s="123"/>
      <c r="BY20" s="124">
        <f>IF(Q20=0,"",IF(BX20=0,"",(BX20/Q20)))</f>
        <v>0</v>
      </c>
      <c r="BZ20" s="125"/>
      <c r="CA20" s="126" t="str">
        <f>IFERROR(BZ20/BX20,"-")</f>
        <v>-</v>
      </c>
      <c r="CB20" s="127"/>
      <c r="CC20" s="128" t="str">
        <f>IFERROR(CB20/BX20,"-")</f>
        <v>-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1</v>
      </c>
      <c r="CQ20" s="138">
        <v>18000</v>
      </c>
      <c r="CR20" s="138">
        <v>18000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98</v>
      </c>
      <c r="C21" s="184" t="s">
        <v>58</v>
      </c>
      <c r="D21" s="184"/>
      <c r="E21" s="184" t="s">
        <v>94</v>
      </c>
      <c r="F21" s="184" t="s">
        <v>95</v>
      </c>
      <c r="G21" s="184" t="s">
        <v>66</v>
      </c>
      <c r="H21" s="87"/>
      <c r="I21" s="87"/>
      <c r="J21" s="87"/>
      <c r="K21" s="176"/>
      <c r="L21" s="79">
        <v>9</v>
      </c>
      <c r="M21" s="79">
        <v>7</v>
      </c>
      <c r="N21" s="79">
        <v>4</v>
      </c>
      <c r="O21" s="88">
        <v>2</v>
      </c>
      <c r="P21" s="89">
        <v>0</v>
      </c>
      <c r="Q21" s="90">
        <f>O21+P21</f>
        <v>2</v>
      </c>
      <c r="R21" s="80">
        <f>IFERROR(Q21/N21,"-")</f>
        <v>0.5</v>
      </c>
      <c r="S21" s="79">
        <v>1</v>
      </c>
      <c r="T21" s="79">
        <v>1</v>
      </c>
      <c r="U21" s="80">
        <f>IFERROR(T21/(Q21),"-")</f>
        <v>0.5</v>
      </c>
      <c r="V21" s="81"/>
      <c r="W21" s="82">
        <v>2</v>
      </c>
      <c r="X21" s="80">
        <f>IF(Q21=0,"-",W21/Q21)</f>
        <v>1</v>
      </c>
      <c r="Y21" s="181">
        <v>28000</v>
      </c>
      <c r="Z21" s="182">
        <f>IFERROR(Y21/Q21,"-")</f>
        <v>14000</v>
      </c>
      <c r="AA21" s="182">
        <f>IFERROR(Y21/W21,"-")</f>
        <v>14000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/>
      <c r="BG21" s="110">
        <f>IF(Q21=0,"",IF(BF21=0,"",(BF21/Q21)))</f>
        <v>0</v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/>
      <c r="BP21" s="117">
        <f>IF(Q21=0,"",IF(BO21=0,"",(BO21/Q21)))</f>
        <v>0</v>
      </c>
      <c r="BQ21" s="118"/>
      <c r="BR21" s="119" t="str">
        <f>IFERROR(BQ21/BO21,"-")</f>
        <v>-</v>
      </c>
      <c r="BS21" s="120"/>
      <c r="BT21" s="121" t="str">
        <f>IFERROR(BS21/BO21,"-")</f>
        <v>-</v>
      </c>
      <c r="BU21" s="122"/>
      <c r="BV21" s="122"/>
      <c r="BW21" s="122"/>
      <c r="BX21" s="123">
        <v>1</v>
      </c>
      <c r="BY21" s="124">
        <f>IF(Q21=0,"",IF(BX21=0,"",(BX21/Q21)))</f>
        <v>0.5</v>
      </c>
      <c r="BZ21" s="125">
        <v>1</v>
      </c>
      <c r="CA21" s="126">
        <f>IFERROR(BZ21/BX21,"-")</f>
        <v>1</v>
      </c>
      <c r="CB21" s="127">
        <v>20000</v>
      </c>
      <c r="CC21" s="128">
        <f>IFERROR(CB21/BX21,"-")</f>
        <v>20000</v>
      </c>
      <c r="CD21" s="129"/>
      <c r="CE21" s="129"/>
      <c r="CF21" s="129">
        <v>1</v>
      </c>
      <c r="CG21" s="130">
        <v>1</v>
      </c>
      <c r="CH21" s="131">
        <f>IF(Q21=0,"",IF(CG21=0,"",(CG21/Q21)))</f>
        <v>0.5</v>
      </c>
      <c r="CI21" s="132">
        <v>1</v>
      </c>
      <c r="CJ21" s="133">
        <f>IFERROR(CI21/CG21,"-")</f>
        <v>1</v>
      </c>
      <c r="CK21" s="134">
        <v>8000</v>
      </c>
      <c r="CL21" s="135">
        <f>IFERROR(CK21/CG21,"-")</f>
        <v>8000</v>
      </c>
      <c r="CM21" s="136"/>
      <c r="CN21" s="136">
        <v>1</v>
      </c>
      <c r="CO21" s="136"/>
      <c r="CP21" s="137">
        <v>2</v>
      </c>
      <c r="CQ21" s="138">
        <v>28000</v>
      </c>
      <c r="CR21" s="138">
        <v>20000</v>
      </c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99</v>
      </c>
      <c r="C22" s="184" t="s">
        <v>58</v>
      </c>
      <c r="D22" s="184"/>
      <c r="E22" s="184" t="s">
        <v>83</v>
      </c>
      <c r="F22" s="184" t="s">
        <v>100</v>
      </c>
      <c r="G22" s="184" t="s">
        <v>61</v>
      </c>
      <c r="H22" s="87"/>
      <c r="I22" s="87" t="s">
        <v>79</v>
      </c>
      <c r="J22" s="87" t="s">
        <v>101</v>
      </c>
      <c r="K22" s="176"/>
      <c r="L22" s="79">
        <v>8</v>
      </c>
      <c r="M22" s="79">
        <v>0</v>
      </c>
      <c r="N22" s="79">
        <v>40</v>
      </c>
      <c r="O22" s="88">
        <v>4</v>
      </c>
      <c r="P22" s="89">
        <v>0</v>
      </c>
      <c r="Q22" s="90">
        <f>O22+P22</f>
        <v>4</v>
      </c>
      <c r="R22" s="80">
        <f>IFERROR(Q22/N22,"-")</f>
        <v>0.1</v>
      </c>
      <c r="S22" s="79">
        <v>1</v>
      </c>
      <c r="T22" s="79">
        <v>1</v>
      </c>
      <c r="U22" s="80">
        <f>IFERROR(T22/(Q22),"-")</f>
        <v>0.25</v>
      </c>
      <c r="V22" s="81"/>
      <c r="W22" s="82">
        <v>1</v>
      </c>
      <c r="X22" s="80">
        <f>IF(Q22=0,"-",W22/Q22)</f>
        <v>0.25</v>
      </c>
      <c r="Y22" s="181">
        <v>5000</v>
      </c>
      <c r="Z22" s="182">
        <f>IFERROR(Y22/Q22,"-")</f>
        <v>1250</v>
      </c>
      <c r="AA22" s="182">
        <f>IFERROR(Y22/W22,"-")</f>
        <v>5000</v>
      </c>
      <c r="AB22" s="176"/>
      <c r="AC22" s="83"/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>
        <v>1</v>
      </c>
      <c r="AO22" s="98">
        <f>IF(Q22=0,"",IF(AN22=0,"",(AN22/Q22)))</f>
        <v>0.25</v>
      </c>
      <c r="AP22" s="97"/>
      <c r="AQ22" s="99">
        <f>IFERROR(AP22/AN22,"-")</f>
        <v>0</v>
      </c>
      <c r="AR22" s="100"/>
      <c r="AS22" s="101">
        <f>IFERROR(AR22/AN22,"-")</f>
        <v>0</v>
      </c>
      <c r="AT22" s="102"/>
      <c r="AU22" s="102"/>
      <c r="AV22" s="102"/>
      <c r="AW22" s="103">
        <v>1</v>
      </c>
      <c r="AX22" s="104">
        <f>IF(Q22=0,"",IF(AW22=0,"",(AW22/Q22)))</f>
        <v>0.25</v>
      </c>
      <c r="AY22" s="103">
        <v>1</v>
      </c>
      <c r="AZ22" s="105">
        <f>IFERROR(AY22/AW22,"-")</f>
        <v>1</v>
      </c>
      <c r="BA22" s="106">
        <v>5000</v>
      </c>
      <c r="BB22" s="107">
        <f>IFERROR(BA22/AW22,"-")</f>
        <v>5000</v>
      </c>
      <c r="BC22" s="108">
        <v>1</v>
      </c>
      <c r="BD22" s="108"/>
      <c r="BE22" s="108"/>
      <c r="BF22" s="109"/>
      <c r="BG22" s="110">
        <f>IF(Q22=0,"",IF(BF22=0,"",(BF22/Q22)))</f>
        <v>0</v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>
        <v>2</v>
      </c>
      <c r="BP22" s="117">
        <f>IF(Q22=0,"",IF(BO22=0,"",(BO22/Q22)))</f>
        <v>0.5</v>
      </c>
      <c r="BQ22" s="118"/>
      <c r="BR22" s="119">
        <f>IFERROR(BQ22/BO22,"-")</f>
        <v>0</v>
      </c>
      <c r="BS22" s="120"/>
      <c r="BT22" s="121">
        <f>IFERROR(BS22/BO22,"-")</f>
        <v>0</v>
      </c>
      <c r="BU22" s="122"/>
      <c r="BV22" s="122"/>
      <c r="BW22" s="122"/>
      <c r="BX22" s="123"/>
      <c r="BY22" s="124">
        <f>IF(Q22=0,"",IF(BX22=0,"",(BX22/Q22)))</f>
        <v>0</v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1</v>
      </c>
      <c r="CQ22" s="138">
        <v>5000</v>
      </c>
      <c r="CR22" s="138">
        <v>5000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102</v>
      </c>
      <c r="C23" s="184" t="s">
        <v>58</v>
      </c>
      <c r="D23" s="184"/>
      <c r="E23" s="184" t="s">
        <v>83</v>
      </c>
      <c r="F23" s="184" t="s">
        <v>100</v>
      </c>
      <c r="G23" s="184" t="s">
        <v>66</v>
      </c>
      <c r="H23" s="87"/>
      <c r="I23" s="87"/>
      <c r="J23" s="87"/>
      <c r="K23" s="176"/>
      <c r="L23" s="79">
        <v>61</v>
      </c>
      <c r="M23" s="79">
        <v>41</v>
      </c>
      <c r="N23" s="79">
        <v>38</v>
      </c>
      <c r="O23" s="88">
        <v>13</v>
      </c>
      <c r="P23" s="89">
        <v>0</v>
      </c>
      <c r="Q23" s="90">
        <f>O23+P23</f>
        <v>13</v>
      </c>
      <c r="R23" s="80">
        <f>IFERROR(Q23/N23,"-")</f>
        <v>0.34210526315789</v>
      </c>
      <c r="S23" s="79">
        <v>7</v>
      </c>
      <c r="T23" s="79">
        <v>4</v>
      </c>
      <c r="U23" s="80">
        <f>IFERROR(T23/(Q23),"-")</f>
        <v>0.30769230769231</v>
      </c>
      <c r="V23" s="81"/>
      <c r="W23" s="82">
        <v>3</v>
      </c>
      <c r="X23" s="80">
        <f>IF(Q23=0,"-",W23/Q23)</f>
        <v>0.23076923076923</v>
      </c>
      <c r="Y23" s="181">
        <v>79000</v>
      </c>
      <c r="Z23" s="182">
        <f>IFERROR(Y23/Q23,"-")</f>
        <v>6076.9230769231</v>
      </c>
      <c r="AA23" s="182">
        <f>IFERROR(Y23/W23,"-")</f>
        <v>26333.333333333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>
        <v>1</v>
      </c>
      <c r="AO23" s="98">
        <f>IF(Q23=0,"",IF(AN23=0,"",(AN23/Q23)))</f>
        <v>0.076923076923077</v>
      </c>
      <c r="AP23" s="97"/>
      <c r="AQ23" s="99">
        <f>IFERROR(AP23/AN23,"-")</f>
        <v>0</v>
      </c>
      <c r="AR23" s="100"/>
      <c r="AS23" s="101">
        <f>IFERROR(AR23/AN23,"-")</f>
        <v>0</v>
      </c>
      <c r="AT23" s="102"/>
      <c r="AU23" s="102"/>
      <c r="AV23" s="102"/>
      <c r="AW23" s="103">
        <v>1</v>
      </c>
      <c r="AX23" s="104">
        <f>IF(Q23=0,"",IF(AW23=0,"",(AW23/Q23)))</f>
        <v>0.076923076923077</v>
      </c>
      <c r="AY23" s="103"/>
      <c r="AZ23" s="105">
        <f>IFERROR(AY23/AW23,"-")</f>
        <v>0</v>
      </c>
      <c r="BA23" s="106"/>
      <c r="BB23" s="107">
        <f>IFERROR(BA23/AW23,"-")</f>
        <v>0</v>
      </c>
      <c r="BC23" s="108"/>
      <c r="BD23" s="108"/>
      <c r="BE23" s="108"/>
      <c r="BF23" s="109">
        <v>1</v>
      </c>
      <c r="BG23" s="110">
        <f>IF(Q23=0,"",IF(BF23=0,"",(BF23/Q23)))</f>
        <v>0.076923076923077</v>
      </c>
      <c r="BH23" s="109"/>
      <c r="BI23" s="111">
        <f>IFERROR(BH23/BF23,"-")</f>
        <v>0</v>
      </c>
      <c r="BJ23" s="112"/>
      <c r="BK23" s="113">
        <f>IFERROR(BJ23/BF23,"-")</f>
        <v>0</v>
      </c>
      <c r="BL23" s="114"/>
      <c r="BM23" s="114"/>
      <c r="BN23" s="114"/>
      <c r="BO23" s="116">
        <v>6</v>
      </c>
      <c r="BP23" s="117">
        <f>IF(Q23=0,"",IF(BO23=0,"",(BO23/Q23)))</f>
        <v>0.46153846153846</v>
      </c>
      <c r="BQ23" s="118">
        <v>1</v>
      </c>
      <c r="BR23" s="119">
        <f>IFERROR(BQ23/BO23,"-")</f>
        <v>0.16666666666667</v>
      </c>
      <c r="BS23" s="120">
        <v>48000</v>
      </c>
      <c r="BT23" s="121">
        <f>IFERROR(BS23/BO23,"-")</f>
        <v>8000</v>
      </c>
      <c r="BU23" s="122"/>
      <c r="BV23" s="122"/>
      <c r="BW23" s="122">
        <v>1</v>
      </c>
      <c r="BX23" s="123">
        <v>3</v>
      </c>
      <c r="BY23" s="124">
        <f>IF(Q23=0,"",IF(BX23=0,"",(BX23/Q23)))</f>
        <v>0.23076923076923</v>
      </c>
      <c r="BZ23" s="125">
        <v>1</v>
      </c>
      <c r="CA23" s="126">
        <f>IFERROR(BZ23/BX23,"-")</f>
        <v>0.33333333333333</v>
      </c>
      <c r="CB23" s="127">
        <v>3000</v>
      </c>
      <c r="CC23" s="128">
        <f>IFERROR(CB23/BX23,"-")</f>
        <v>1000</v>
      </c>
      <c r="CD23" s="129">
        <v>1</v>
      </c>
      <c r="CE23" s="129"/>
      <c r="CF23" s="129"/>
      <c r="CG23" s="130">
        <v>1</v>
      </c>
      <c r="CH23" s="131">
        <f>IF(Q23=0,"",IF(CG23=0,"",(CG23/Q23)))</f>
        <v>0.076923076923077</v>
      </c>
      <c r="CI23" s="132">
        <v>1</v>
      </c>
      <c r="CJ23" s="133">
        <f>IFERROR(CI23/CG23,"-")</f>
        <v>1</v>
      </c>
      <c r="CK23" s="134">
        <v>28000</v>
      </c>
      <c r="CL23" s="135">
        <f>IFERROR(CK23/CG23,"-")</f>
        <v>28000</v>
      </c>
      <c r="CM23" s="136"/>
      <c r="CN23" s="136"/>
      <c r="CO23" s="136">
        <v>1</v>
      </c>
      <c r="CP23" s="137">
        <v>3</v>
      </c>
      <c r="CQ23" s="138">
        <v>79000</v>
      </c>
      <c r="CR23" s="138">
        <v>48000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103</v>
      </c>
      <c r="C24" s="184" t="s">
        <v>58</v>
      </c>
      <c r="D24" s="184"/>
      <c r="E24" s="184" t="s">
        <v>104</v>
      </c>
      <c r="F24" s="184" t="s">
        <v>105</v>
      </c>
      <c r="G24" s="184" t="s">
        <v>61</v>
      </c>
      <c r="H24" s="87"/>
      <c r="I24" s="87" t="s">
        <v>79</v>
      </c>
      <c r="J24" s="87" t="s">
        <v>106</v>
      </c>
      <c r="K24" s="176"/>
      <c r="L24" s="79">
        <v>2</v>
      </c>
      <c r="M24" s="79">
        <v>0</v>
      </c>
      <c r="N24" s="79">
        <v>19</v>
      </c>
      <c r="O24" s="88">
        <v>1</v>
      </c>
      <c r="P24" s="89">
        <v>0</v>
      </c>
      <c r="Q24" s="90">
        <f>O24+P24</f>
        <v>1</v>
      </c>
      <c r="R24" s="80">
        <f>IFERROR(Q24/N24,"-")</f>
        <v>0.052631578947368</v>
      </c>
      <c r="S24" s="79">
        <v>1</v>
      </c>
      <c r="T24" s="79">
        <v>0</v>
      </c>
      <c r="U24" s="80">
        <f>IFERROR(T24/(Q24),"-")</f>
        <v>0</v>
      </c>
      <c r="V24" s="81"/>
      <c r="W24" s="82">
        <v>0</v>
      </c>
      <c r="X24" s="80">
        <f>IF(Q24=0,"-",W24/Q24)</f>
        <v>0</v>
      </c>
      <c r="Y24" s="181">
        <v>0</v>
      </c>
      <c r="Z24" s="182">
        <f>IFERROR(Y24/Q24,"-")</f>
        <v>0</v>
      </c>
      <c r="AA24" s="182" t="str">
        <f>IFERROR(Y24/W24,"-")</f>
        <v>-</v>
      </c>
      <c r="AB24" s="176"/>
      <c r="AC24" s="83"/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/>
      <c r="BG24" s="110">
        <f>IF(Q24=0,"",IF(BF24=0,"",(BF24/Q24)))</f>
        <v>0</v>
      </c>
      <c r="BH24" s="109"/>
      <c r="BI24" s="111" t="str">
        <f>IFERROR(BH24/BF24,"-")</f>
        <v>-</v>
      </c>
      <c r="BJ24" s="112"/>
      <c r="BK24" s="113" t="str">
        <f>IFERROR(BJ24/BF24,"-")</f>
        <v>-</v>
      </c>
      <c r="BL24" s="114"/>
      <c r="BM24" s="114"/>
      <c r="BN24" s="114"/>
      <c r="BO24" s="116">
        <v>1</v>
      </c>
      <c r="BP24" s="117">
        <f>IF(Q24=0,"",IF(BO24=0,"",(BO24/Q24)))</f>
        <v>1</v>
      </c>
      <c r="BQ24" s="118"/>
      <c r="BR24" s="119">
        <f>IFERROR(BQ24/BO24,"-")</f>
        <v>0</v>
      </c>
      <c r="BS24" s="120"/>
      <c r="BT24" s="121">
        <f>IFERROR(BS24/BO24,"-")</f>
        <v>0</v>
      </c>
      <c r="BU24" s="122"/>
      <c r="BV24" s="122"/>
      <c r="BW24" s="122"/>
      <c r="BX24" s="123"/>
      <c r="BY24" s="124">
        <f>IF(Q24=0,"",IF(BX24=0,"",(BX24/Q24)))</f>
        <v>0</v>
      </c>
      <c r="BZ24" s="125"/>
      <c r="CA24" s="126" t="str">
        <f>IFERROR(BZ24/BX24,"-")</f>
        <v>-</v>
      </c>
      <c r="CB24" s="127"/>
      <c r="CC24" s="128" t="str">
        <f>IFERROR(CB24/BX24,"-")</f>
        <v>-</v>
      </c>
      <c r="CD24" s="129"/>
      <c r="CE24" s="129"/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0</v>
      </c>
      <c r="CQ24" s="138">
        <v>0</v>
      </c>
      <c r="CR24" s="138"/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107</v>
      </c>
      <c r="C25" s="184" t="s">
        <v>58</v>
      </c>
      <c r="D25" s="184"/>
      <c r="E25" s="184" t="s">
        <v>104</v>
      </c>
      <c r="F25" s="184" t="s">
        <v>105</v>
      </c>
      <c r="G25" s="184" t="s">
        <v>66</v>
      </c>
      <c r="H25" s="87"/>
      <c r="I25" s="87"/>
      <c r="J25" s="87"/>
      <c r="K25" s="176"/>
      <c r="L25" s="79">
        <v>30</v>
      </c>
      <c r="M25" s="79">
        <v>19</v>
      </c>
      <c r="N25" s="79">
        <v>17</v>
      </c>
      <c r="O25" s="88">
        <v>4</v>
      </c>
      <c r="P25" s="89">
        <v>0</v>
      </c>
      <c r="Q25" s="90">
        <f>O25+P25</f>
        <v>4</v>
      </c>
      <c r="R25" s="80">
        <f>IFERROR(Q25/N25,"-")</f>
        <v>0.23529411764706</v>
      </c>
      <c r="S25" s="79">
        <v>1</v>
      </c>
      <c r="T25" s="79">
        <v>1</v>
      </c>
      <c r="U25" s="80">
        <f>IFERROR(T25/(Q25),"-")</f>
        <v>0.25</v>
      </c>
      <c r="V25" s="81"/>
      <c r="W25" s="82">
        <v>0</v>
      </c>
      <c r="X25" s="80">
        <f>IF(Q25=0,"-",W25/Q25)</f>
        <v>0</v>
      </c>
      <c r="Y25" s="181">
        <v>0</v>
      </c>
      <c r="Z25" s="182">
        <f>IFERROR(Y25/Q25,"-")</f>
        <v>0</v>
      </c>
      <c r="AA25" s="182" t="str">
        <f>IFERROR(Y25/W25,"-")</f>
        <v>-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>
        <v>2</v>
      </c>
      <c r="BG25" s="110">
        <f>IF(Q25=0,"",IF(BF25=0,"",(BF25/Q25)))</f>
        <v>0.5</v>
      </c>
      <c r="BH25" s="109"/>
      <c r="BI25" s="111">
        <f>IFERROR(BH25/BF25,"-")</f>
        <v>0</v>
      </c>
      <c r="BJ25" s="112"/>
      <c r="BK25" s="113">
        <f>IFERROR(BJ25/BF25,"-")</f>
        <v>0</v>
      </c>
      <c r="BL25" s="114"/>
      <c r="BM25" s="114"/>
      <c r="BN25" s="114"/>
      <c r="BO25" s="116">
        <v>1</v>
      </c>
      <c r="BP25" s="117">
        <f>IF(Q25=0,"",IF(BO25=0,"",(BO25/Q25)))</f>
        <v>0.25</v>
      </c>
      <c r="BQ25" s="118"/>
      <c r="BR25" s="119">
        <f>IFERROR(BQ25/BO25,"-")</f>
        <v>0</v>
      </c>
      <c r="BS25" s="120"/>
      <c r="BT25" s="121">
        <f>IFERROR(BS25/BO25,"-")</f>
        <v>0</v>
      </c>
      <c r="BU25" s="122"/>
      <c r="BV25" s="122"/>
      <c r="BW25" s="122"/>
      <c r="BX25" s="123">
        <v>1</v>
      </c>
      <c r="BY25" s="124">
        <f>IF(Q25=0,"",IF(BX25=0,"",(BX25/Q25)))</f>
        <v>0.25</v>
      </c>
      <c r="BZ25" s="125"/>
      <c r="CA25" s="126">
        <f>IFERROR(BZ25/BX25,"-")</f>
        <v>0</v>
      </c>
      <c r="CB25" s="127"/>
      <c r="CC25" s="128">
        <f>IFERROR(CB25/BX25,"-")</f>
        <v>0</v>
      </c>
      <c r="CD25" s="129"/>
      <c r="CE25" s="129"/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0</v>
      </c>
      <c r="CQ25" s="138">
        <v>0</v>
      </c>
      <c r="CR25" s="138"/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30"/>
      <c r="B26" s="84"/>
      <c r="C26" s="84"/>
      <c r="D26" s="85"/>
      <c r="E26" s="85"/>
      <c r="F26" s="85"/>
      <c r="G26" s="86"/>
      <c r="H26" s="87"/>
      <c r="I26" s="87"/>
      <c r="J26" s="87"/>
      <c r="K26" s="177"/>
      <c r="L26" s="34"/>
      <c r="M26" s="34"/>
      <c r="N26" s="31"/>
      <c r="O26" s="23"/>
      <c r="P26" s="23"/>
      <c r="Q26" s="23"/>
      <c r="R26" s="32"/>
      <c r="S26" s="32"/>
      <c r="T26" s="23"/>
      <c r="U26" s="32"/>
      <c r="V26" s="25"/>
      <c r="W26" s="25"/>
      <c r="X26" s="25"/>
      <c r="Y26" s="183"/>
      <c r="Z26" s="183"/>
      <c r="AA26" s="183"/>
      <c r="AB26" s="183"/>
      <c r="AC26" s="33"/>
      <c r="AD26" s="57"/>
      <c r="AE26" s="61"/>
      <c r="AF26" s="62"/>
      <c r="AG26" s="61"/>
      <c r="AH26" s="65"/>
      <c r="AI26" s="66"/>
      <c r="AJ26" s="67"/>
      <c r="AK26" s="68"/>
      <c r="AL26" s="68"/>
      <c r="AM26" s="68"/>
      <c r="AN26" s="61"/>
      <c r="AO26" s="62"/>
      <c r="AP26" s="61"/>
      <c r="AQ26" s="65"/>
      <c r="AR26" s="66"/>
      <c r="AS26" s="67"/>
      <c r="AT26" s="68"/>
      <c r="AU26" s="68"/>
      <c r="AV26" s="68"/>
      <c r="AW26" s="61"/>
      <c r="AX26" s="62"/>
      <c r="AY26" s="61"/>
      <c r="AZ26" s="65"/>
      <c r="BA26" s="66"/>
      <c r="BB26" s="67"/>
      <c r="BC26" s="68"/>
      <c r="BD26" s="68"/>
      <c r="BE26" s="68"/>
      <c r="BF26" s="61"/>
      <c r="BG26" s="62"/>
      <c r="BH26" s="61"/>
      <c r="BI26" s="65"/>
      <c r="BJ26" s="66"/>
      <c r="BK26" s="67"/>
      <c r="BL26" s="68"/>
      <c r="BM26" s="68"/>
      <c r="BN26" s="68"/>
      <c r="BO26" s="63"/>
      <c r="BP26" s="64"/>
      <c r="BQ26" s="61"/>
      <c r="BR26" s="65"/>
      <c r="BS26" s="66"/>
      <c r="BT26" s="67"/>
      <c r="BU26" s="68"/>
      <c r="BV26" s="68"/>
      <c r="BW26" s="68"/>
      <c r="BX26" s="63"/>
      <c r="BY26" s="64"/>
      <c r="BZ26" s="61"/>
      <c r="CA26" s="65"/>
      <c r="CB26" s="66"/>
      <c r="CC26" s="67"/>
      <c r="CD26" s="68"/>
      <c r="CE26" s="68"/>
      <c r="CF26" s="68"/>
      <c r="CG26" s="63"/>
      <c r="CH26" s="64"/>
      <c r="CI26" s="61"/>
      <c r="CJ26" s="65"/>
      <c r="CK26" s="66"/>
      <c r="CL26" s="67"/>
      <c r="CM26" s="68"/>
      <c r="CN26" s="68"/>
      <c r="CO26" s="68"/>
      <c r="CP26" s="69"/>
      <c r="CQ26" s="66"/>
      <c r="CR26" s="66"/>
      <c r="CS26" s="66"/>
      <c r="CT26" s="70"/>
    </row>
    <row r="27" spans="1:99">
      <c r="A27" s="30"/>
      <c r="B27" s="37"/>
      <c r="C27" s="37"/>
      <c r="D27" s="21"/>
      <c r="E27" s="21"/>
      <c r="F27" s="21"/>
      <c r="G27" s="22"/>
      <c r="H27" s="36"/>
      <c r="I27" s="36"/>
      <c r="J27" s="73"/>
      <c r="K27" s="178"/>
      <c r="L27" s="34"/>
      <c r="M27" s="34"/>
      <c r="N27" s="31"/>
      <c r="O27" s="23"/>
      <c r="P27" s="23"/>
      <c r="Q27" s="23"/>
      <c r="R27" s="32"/>
      <c r="S27" s="32"/>
      <c r="T27" s="23"/>
      <c r="U27" s="32"/>
      <c r="V27" s="25"/>
      <c r="W27" s="25"/>
      <c r="X27" s="25"/>
      <c r="Y27" s="183"/>
      <c r="Z27" s="183"/>
      <c r="AA27" s="183"/>
      <c r="AB27" s="183"/>
      <c r="AC27" s="33"/>
      <c r="AD27" s="59"/>
      <c r="AE27" s="61"/>
      <c r="AF27" s="62"/>
      <c r="AG27" s="61"/>
      <c r="AH27" s="65"/>
      <c r="AI27" s="66"/>
      <c r="AJ27" s="67"/>
      <c r="AK27" s="68"/>
      <c r="AL27" s="68"/>
      <c r="AM27" s="68"/>
      <c r="AN27" s="61"/>
      <c r="AO27" s="62"/>
      <c r="AP27" s="61"/>
      <c r="AQ27" s="65"/>
      <c r="AR27" s="66"/>
      <c r="AS27" s="67"/>
      <c r="AT27" s="68"/>
      <c r="AU27" s="68"/>
      <c r="AV27" s="68"/>
      <c r="AW27" s="61"/>
      <c r="AX27" s="62"/>
      <c r="AY27" s="61"/>
      <c r="AZ27" s="65"/>
      <c r="BA27" s="66"/>
      <c r="BB27" s="67"/>
      <c r="BC27" s="68"/>
      <c r="BD27" s="68"/>
      <c r="BE27" s="68"/>
      <c r="BF27" s="61"/>
      <c r="BG27" s="62"/>
      <c r="BH27" s="61"/>
      <c r="BI27" s="65"/>
      <c r="BJ27" s="66"/>
      <c r="BK27" s="67"/>
      <c r="BL27" s="68"/>
      <c r="BM27" s="68"/>
      <c r="BN27" s="68"/>
      <c r="BO27" s="63"/>
      <c r="BP27" s="64"/>
      <c r="BQ27" s="61"/>
      <c r="BR27" s="65"/>
      <c r="BS27" s="66"/>
      <c r="BT27" s="67"/>
      <c r="BU27" s="68"/>
      <c r="BV27" s="68"/>
      <c r="BW27" s="68"/>
      <c r="BX27" s="63"/>
      <c r="BY27" s="64"/>
      <c r="BZ27" s="61"/>
      <c r="CA27" s="65"/>
      <c r="CB27" s="66"/>
      <c r="CC27" s="67"/>
      <c r="CD27" s="68"/>
      <c r="CE27" s="68"/>
      <c r="CF27" s="68"/>
      <c r="CG27" s="63"/>
      <c r="CH27" s="64"/>
      <c r="CI27" s="61"/>
      <c r="CJ27" s="65"/>
      <c r="CK27" s="66"/>
      <c r="CL27" s="67"/>
      <c r="CM27" s="68"/>
      <c r="CN27" s="68"/>
      <c r="CO27" s="68"/>
      <c r="CP27" s="69"/>
      <c r="CQ27" s="66"/>
      <c r="CR27" s="66"/>
      <c r="CS27" s="66"/>
      <c r="CT27" s="70"/>
    </row>
    <row r="28" spans="1:99">
      <c r="A28" s="19">
        <f>AC28</f>
        <v>1.9563636363636</v>
      </c>
      <c r="B28" s="39"/>
      <c r="C28" s="39"/>
      <c r="D28" s="39"/>
      <c r="E28" s="39"/>
      <c r="F28" s="39"/>
      <c r="G28" s="39"/>
      <c r="H28" s="40" t="s">
        <v>108</v>
      </c>
      <c r="I28" s="40"/>
      <c r="J28" s="40"/>
      <c r="K28" s="179">
        <f>SUM(K6:K27)</f>
        <v>1100000</v>
      </c>
      <c r="L28" s="41">
        <f>SUM(L6:L27)</f>
        <v>682</v>
      </c>
      <c r="M28" s="41">
        <f>SUM(M6:M27)</f>
        <v>238</v>
      </c>
      <c r="N28" s="41">
        <f>SUM(N6:N27)</f>
        <v>1058</v>
      </c>
      <c r="O28" s="41">
        <f>SUM(O6:O27)</f>
        <v>88</v>
      </c>
      <c r="P28" s="41">
        <f>SUM(P6:P27)</f>
        <v>0</v>
      </c>
      <c r="Q28" s="41">
        <f>SUM(Q6:Q27)</f>
        <v>88</v>
      </c>
      <c r="R28" s="42">
        <f>IFERROR(Q28/N28,"-")</f>
        <v>0.083175803402647</v>
      </c>
      <c r="S28" s="76">
        <f>SUM(S6:S27)</f>
        <v>30</v>
      </c>
      <c r="T28" s="76">
        <f>SUM(T6:T27)</f>
        <v>20</v>
      </c>
      <c r="U28" s="42">
        <f>IFERROR(S28/Q28,"-")</f>
        <v>0.34090909090909</v>
      </c>
      <c r="V28" s="43">
        <f>IFERROR(K28/Q28,"-")</f>
        <v>12500</v>
      </c>
      <c r="W28" s="44">
        <f>SUM(W6:W27)</f>
        <v>26</v>
      </c>
      <c r="X28" s="42">
        <f>IFERROR(W28/Q28,"-")</f>
        <v>0.29545454545455</v>
      </c>
      <c r="Y28" s="179">
        <f>SUM(Y6:Y27)</f>
        <v>2152000</v>
      </c>
      <c r="Z28" s="179">
        <f>IFERROR(Y28/Q28,"-")</f>
        <v>24454.545454545</v>
      </c>
      <c r="AA28" s="179">
        <f>IFERROR(Y28/W28,"-")</f>
        <v>82769.230769231</v>
      </c>
      <c r="AB28" s="179">
        <f>Y28-K28</f>
        <v>1052000</v>
      </c>
      <c r="AC28" s="45">
        <f>Y28/K28</f>
        <v>1.9563636363636</v>
      </c>
      <c r="AD28" s="58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1"/>
    <mergeCell ref="K6:K11"/>
    <mergeCell ref="V6:V11"/>
    <mergeCell ref="AB6:AB11"/>
    <mergeCell ref="AC6:AC11"/>
    <mergeCell ref="A12:A19"/>
    <mergeCell ref="K12:K19"/>
    <mergeCell ref="V12:V19"/>
    <mergeCell ref="AB12:AB19"/>
    <mergeCell ref="AC12:AC19"/>
    <mergeCell ref="A20:A25"/>
    <mergeCell ref="K20:K25"/>
    <mergeCell ref="V20:V25"/>
    <mergeCell ref="AB20:AB25"/>
    <mergeCell ref="AC20:AC2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109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5.5882352941176</v>
      </c>
      <c r="B6" s="184" t="s">
        <v>110</v>
      </c>
      <c r="C6" s="184" t="s">
        <v>111</v>
      </c>
      <c r="D6" s="184" t="s">
        <v>112</v>
      </c>
      <c r="E6" s="184" t="s">
        <v>113</v>
      </c>
      <c r="F6" s="184"/>
      <c r="G6" s="184" t="s">
        <v>61</v>
      </c>
      <c r="H6" s="87" t="s">
        <v>114</v>
      </c>
      <c r="I6" s="87" t="s">
        <v>115</v>
      </c>
      <c r="J6" s="87" t="s">
        <v>116</v>
      </c>
      <c r="K6" s="176">
        <v>85000</v>
      </c>
      <c r="L6" s="79">
        <v>5</v>
      </c>
      <c r="M6" s="79">
        <v>0</v>
      </c>
      <c r="N6" s="79">
        <v>25</v>
      </c>
      <c r="O6" s="88">
        <v>2</v>
      </c>
      <c r="P6" s="89">
        <v>0</v>
      </c>
      <c r="Q6" s="90">
        <f>O6+P6</f>
        <v>2</v>
      </c>
      <c r="R6" s="80">
        <f>IFERROR(Q6/N6,"-")</f>
        <v>0.08</v>
      </c>
      <c r="S6" s="79">
        <v>1</v>
      </c>
      <c r="T6" s="79">
        <v>0</v>
      </c>
      <c r="U6" s="80">
        <f>IFERROR(T6/(Q6),"-")</f>
        <v>0</v>
      </c>
      <c r="V6" s="81">
        <f>IFERROR(K6/SUM(Q6:Q7),"-")</f>
        <v>7083.3333333333</v>
      </c>
      <c r="W6" s="82">
        <v>1</v>
      </c>
      <c r="X6" s="80">
        <f>IF(Q6=0,"-",W6/Q6)</f>
        <v>0.5</v>
      </c>
      <c r="Y6" s="181">
        <v>375000</v>
      </c>
      <c r="Z6" s="182">
        <f>IFERROR(Y6/Q6,"-")</f>
        <v>187500</v>
      </c>
      <c r="AA6" s="182">
        <f>IFERROR(Y6/W6,"-")</f>
        <v>375000</v>
      </c>
      <c r="AB6" s="176">
        <f>SUM(Y6:Y7)-SUM(K6:K7)</f>
        <v>390000</v>
      </c>
      <c r="AC6" s="83">
        <f>SUM(Y6:Y7)/SUM(K6:K7)</f>
        <v>5.5882352941176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/>
      <c r="BG6" s="110">
        <f>IF(Q6=0,"",IF(BF6=0,"",(BF6/Q6)))</f>
        <v>0</v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>
        <v>2</v>
      </c>
      <c r="BP6" s="117">
        <f>IF(Q6=0,"",IF(BO6=0,"",(BO6/Q6)))</f>
        <v>1</v>
      </c>
      <c r="BQ6" s="118">
        <v>1</v>
      </c>
      <c r="BR6" s="119">
        <f>IFERROR(BQ6/BO6,"-")</f>
        <v>0.5</v>
      </c>
      <c r="BS6" s="120">
        <v>375000</v>
      </c>
      <c r="BT6" s="121">
        <f>IFERROR(BS6/BO6,"-")</f>
        <v>187500</v>
      </c>
      <c r="BU6" s="122"/>
      <c r="BV6" s="122"/>
      <c r="BW6" s="122">
        <v>1</v>
      </c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1</v>
      </c>
      <c r="CQ6" s="138">
        <v>375000</v>
      </c>
      <c r="CR6" s="138">
        <v>375000</v>
      </c>
      <c r="CS6" s="138"/>
      <c r="CT6" s="139" t="str">
        <f>IF(AND(CR6=0,CS6=0),"",IF(AND(CR6&lt;=100000,CS6&lt;=100000),"",IF(CR6/CQ6&gt;0.7,"男高",IF(CS6/CQ6&gt;0.7,"女高",""))))</f>
        <v>男高</v>
      </c>
    </row>
    <row r="7" spans="1:99">
      <c r="A7" s="78"/>
      <c r="B7" s="184" t="s">
        <v>117</v>
      </c>
      <c r="C7" s="184" t="s">
        <v>111</v>
      </c>
      <c r="D7" s="184"/>
      <c r="E7" s="184"/>
      <c r="F7" s="184"/>
      <c r="G7" s="184" t="s">
        <v>66</v>
      </c>
      <c r="H7" s="87"/>
      <c r="I7" s="87"/>
      <c r="J7" s="87"/>
      <c r="K7" s="176"/>
      <c r="L7" s="79">
        <v>108</v>
      </c>
      <c r="M7" s="79">
        <v>31</v>
      </c>
      <c r="N7" s="79">
        <v>59</v>
      </c>
      <c r="O7" s="88">
        <v>10</v>
      </c>
      <c r="P7" s="89">
        <v>0</v>
      </c>
      <c r="Q7" s="90">
        <f>O7+P7</f>
        <v>10</v>
      </c>
      <c r="R7" s="80">
        <f>IFERROR(Q7/N7,"-")</f>
        <v>0.16949152542373</v>
      </c>
      <c r="S7" s="79">
        <v>4</v>
      </c>
      <c r="T7" s="79">
        <v>2</v>
      </c>
      <c r="U7" s="80">
        <f>IFERROR(T7/(Q7),"-")</f>
        <v>0.2</v>
      </c>
      <c r="V7" s="81"/>
      <c r="W7" s="82">
        <v>2</v>
      </c>
      <c r="X7" s="80">
        <f>IF(Q7=0,"-",W7/Q7)</f>
        <v>0.2</v>
      </c>
      <c r="Y7" s="181">
        <v>100000</v>
      </c>
      <c r="Z7" s="182">
        <f>IFERROR(Y7/Q7,"-")</f>
        <v>10000</v>
      </c>
      <c r="AA7" s="182">
        <f>IFERROR(Y7/W7,"-")</f>
        <v>50000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/>
      <c r="BG7" s="110">
        <f>IF(Q7=0,"",IF(BF7=0,"",(BF7/Q7)))</f>
        <v>0</v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>
        <v>6</v>
      </c>
      <c r="BP7" s="117">
        <f>IF(Q7=0,"",IF(BO7=0,"",(BO7/Q7)))</f>
        <v>0.6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2</v>
      </c>
      <c r="BY7" s="124">
        <f>IF(Q7=0,"",IF(BX7=0,"",(BX7/Q7)))</f>
        <v>0.2</v>
      </c>
      <c r="BZ7" s="125">
        <v>1</v>
      </c>
      <c r="CA7" s="126">
        <f>IFERROR(BZ7/BX7,"-")</f>
        <v>0.5</v>
      </c>
      <c r="CB7" s="127">
        <v>10000</v>
      </c>
      <c r="CC7" s="128">
        <f>IFERROR(CB7/BX7,"-")</f>
        <v>5000</v>
      </c>
      <c r="CD7" s="129"/>
      <c r="CE7" s="129">
        <v>1</v>
      </c>
      <c r="CF7" s="129"/>
      <c r="CG7" s="130">
        <v>2</v>
      </c>
      <c r="CH7" s="131">
        <f>IF(Q7=0,"",IF(CG7=0,"",(CG7/Q7)))</f>
        <v>0.2</v>
      </c>
      <c r="CI7" s="132">
        <v>1</v>
      </c>
      <c r="CJ7" s="133">
        <f>IFERROR(CI7/CG7,"-")</f>
        <v>0.5</v>
      </c>
      <c r="CK7" s="134">
        <v>90000</v>
      </c>
      <c r="CL7" s="135">
        <f>IFERROR(CK7/CG7,"-")</f>
        <v>45000</v>
      </c>
      <c r="CM7" s="136"/>
      <c r="CN7" s="136"/>
      <c r="CO7" s="136">
        <v>1</v>
      </c>
      <c r="CP7" s="137">
        <v>2</v>
      </c>
      <c r="CQ7" s="138">
        <v>100000</v>
      </c>
      <c r="CR7" s="138">
        <v>90000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0.32</v>
      </c>
      <c r="B8" s="184" t="s">
        <v>118</v>
      </c>
      <c r="C8" s="184" t="s">
        <v>111</v>
      </c>
      <c r="D8" s="184" t="s">
        <v>119</v>
      </c>
      <c r="E8" s="184" t="s">
        <v>120</v>
      </c>
      <c r="F8" s="184"/>
      <c r="G8" s="184" t="s">
        <v>61</v>
      </c>
      <c r="H8" s="87" t="s">
        <v>121</v>
      </c>
      <c r="I8" s="87" t="s">
        <v>122</v>
      </c>
      <c r="J8" s="87" t="s">
        <v>123</v>
      </c>
      <c r="K8" s="176">
        <v>75000</v>
      </c>
      <c r="L8" s="79">
        <v>19</v>
      </c>
      <c r="M8" s="79">
        <v>0</v>
      </c>
      <c r="N8" s="79">
        <v>92</v>
      </c>
      <c r="O8" s="88">
        <v>8</v>
      </c>
      <c r="P8" s="89">
        <v>1</v>
      </c>
      <c r="Q8" s="90">
        <f>O8+P8</f>
        <v>9</v>
      </c>
      <c r="R8" s="80">
        <f>IFERROR(Q8/N8,"-")</f>
        <v>0.097826086956522</v>
      </c>
      <c r="S8" s="79">
        <v>2</v>
      </c>
      <c r="T8" s="79">
        <v>4</v>
      </c>
      <c r="U8" s="80">
        <f>IFERROR(T8/(Q8),"-")</f>
        <v>0.44444444444444</v>
      </c>
      <c r="V8" s="81">
        <f>IFERROR(K8/SUM(Q8:Q9),"-")</f>
        <v>3000</v>
      </c>
      <c r="W8" s="82">
        <v>1</v>
      </c>
      <c r="X8" s="80">
        <f>IF(Q8=0,"-",W8/Q8)</f>
        <v>0.11111111111111</v>
      </c>
      <c r="Y8" s="181">
        <v>3000</v>
      </c>
      <c r="Z8" s="182">
        <f>IFERROR(Y8/Q8,"-")</f>
        <v>333.33333333333</v>
      </c>
      <c r="AA8" s="182">
        <f>IFERROR(Y8/W8,"-")</f>
        <v>3000</v>
      </c>
      <c r="AB8" s="176">
        <f>SUM(Y8:Y9)-SUM(K8:K9)</f>
        <v>-51000</v>
      </c>
      <c r="AC8" s="83">
        <f>SUM(Y8:Y9)/SUM(K8:K9)</f>
        <v>0.32</v>
      </c>
      <c r="AD8" s="77"/>
      <c r="AE8" s="91">
        <v>1</v>
      </c>
      <c r="AF8" s="92">
        <f>IF(Q8=0,"",IF(AE8=0,"",(AE8/Q8)))</f>
        <v>0.11111111111111</v>
      </c>
      <c r="AG8" s="91"/>
      <c r="AH8" s="93">
        <f>IFERROR(AG8/AE8,"-")</f>
        <v>0</v>
      </c>
      <c r="AI8" s="94"/>
      <c r="AJ8" s="95">
        <f>IFERROR(AI8/AE8,"-")</f>
        <v>0</v>
      </c>
      <c r="AK8" s="96"/>
      <c r="AL8" s="96"/>
      <c r="AM8" s="96"/>
      <c r="AN8" s="97">
        <v>2</v>
      </c>
      <c r="AO8" s="98">
        <f>IF(Q8=0,"",IF(AN8=0,"",(AN8/Q8)))</f>
        <v>0.22222222222222</v>
      </c>
      <c r="AP8" s="97">
        <v>1</v>
      </c>
      <c r="AQ8" s="99">
        <f>IFERROR(AP8/AN8,"-")</f>
        <v>0.5</v>
      </c>
      <c r="AR8" s="100">
        <v>3000</v>
      </c>
      <c r="AS8" s="101">
        <f>IFERROR(AR8/AN8,"-")</f>
        <v>1500</v>
      </c>
      <c r="AT8" s="102">
        <v>1</v>
      </c>
      <c r="AU8" s="102"/>
      <c r="AV8" s="102"/>
      <c r="AW8" s="103">
        <v>2</v>
      </c>
      <c r="AX8" s="104">
        <f>IF(Q8=0,"",IF(AW8=0,"",(AW8/Q8)))</f>
        <v>0.22222222222222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>
        <v>2</v>
      </c>
      <c r="BG8" s="110">
        <f>IF(Q8=0,"",IF(BF8=0,"",(BF8/Q8)))</f>
        <v>0.22222222222222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2</v>
      </c>
      <c r="BP8" s="117">
        <f>IF(Q8=0,"",IF(BO8=0,"",(BO8/Q8)))</f>
        <v>0.22222222222222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1</v>
      </c>
      <c r="CQ8" s="138">
        <v>3000</v>
      </c>
      <c r="CR8" s="138">
        <v>3000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124</v>
      </c>
      <c r="C9" s="184" t="s">
        <v>111</v>
      </c>
      <c r="D9" s="184"/>
      <c r="E9" s="184"/>
      <c r="F9" s="184"/>
      <c r="G9" s="184" t="s">
        <v>66</v>
      </c>
      <c r="H9" s="87"/>
      <c r="I9" s="87"/>
      <c r="J9" s="87"/>
      <c r="K9" s="176"/>
      <c r="L9" s="79">
        <v>185</v>
      </c>
      <c r="M9" s="79">
        <v>63</v>
      </c>
      <c r="N9" s="79">
        <v>37</v>
      </c>
      <c r="O9" s="88">
        <v>16</v>
      </c>
      <c r="P9" s="89">
        <v>0</v>
      </c>
      <c r="Q9" s="90">
        <f>O9+P9</f>
        <v>16</v>
      </c>
      <c r="R9" s="80">
        <f>IFERROR(Q9/N9,"-")</f>
        <v>0.43243243243243</v>
      </c>
      <c r="S9" s="79">
        <v>8</v>
      </c>
      <c r="T9" s="79">
        <v>0</v>
      </c>
      <c r="U9" s="80">
        <f>IFERROR(T9/(Q9),"-")</f>
        <v>0</v>
      </c>
      <c r="V9" s="81"/>
      <c r="W9" s="82">
        <v>2</v>
      </c>
      <c r="X9" s="80">
        <f>IF(Q9=0,"-",W9/Q9)</f>
        <v>0.125</v>
      </c>
      <c r="Y9" s="181">
        <v>21000</v>
      </c>
      <c r="Z9" s="182">
        <f>IFERROR(Y9/Q9,"-")</f>
        <v>1312.5</v>
      </c>
      <c r="AA9" s="182">
        <f>IFERROR(Y9/W9,"-")</f>
        <v>10500</v>
      </c>
      <c r="AB9" s="176"/>
      <c r="AC9" s="83"/>
      <c r="AD9" s="77"/>
      <c r="AE9" s="91">
        <v>1</v>
      </c>
      <c r="AF9" s="92">
        <f>IF(Q9=0,"",IF(AE9=0,"",(AE9/Q9)))</f>
        <v>0.0625</v>
      </c>
      <c r="AG9" s="91"/>
      <c r="AH9" s="93">
        <f>IFERROR(AG9/AE9,"-")</f>
        <v>0</v>
      </c>
      <c r="AI9" s="94"/>
      <c r="AJ9" s="95">
        <f>IFERROR(AI9/AE9,"-")</f>
        <v>0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2</v>
      </c>
      <c r="BG9" s="110">
        <f>IF(Q9=0,"",IF(BF9=0,"",(BF9/Q9)))</f>
        <v>0.125</v>
      </c>
      <c r="BH9" s="109">
        <v>1</v>
      </c>
      <c r="BI9" s="111">
        <f>IFERROR(BH9/BF9,"-")</f>
        <v>0.5</v>
      </c>
      <c r="BJ9" s="112">
        <v>13000</v>
      </c>
      <c r="BK9" s="113">
        <f>IFERROR(BJ9/BF9,"-")</f>
        <v>6500</v>
      </c>
      <c r="BL9" s="114"/>
      <c r="BM9" s="114"/>
      <c r="BN9" s="114">
        <v>1</v>
      </c>
      <c r="BO9" s="116">
        <v>8</v>
      </c>
      <c r="BP9" s="117">
        <f>IF(Q9=0,"",IF(BO9=0,"",(BO9/Q9)))</f>
        <v>0.5</v>
      </c>
      <c r="BQ9" s="118">
        <v>1</v>
      </c>
      <c r="BR9" s="119">
        <f>IFERROR(BQ9/BO9,"-")</f>
        <v>0.125</v>
      </c>
      <c r="BS9" s="120">
        <v>8000</v>
      </c>
      <c r="BT9" s="121">
        <f>IFERROR(BS9/BO9,"-")</f>
        <v>1000</v>
      </c>
      <c r="BU9" s="122"/>
      <c r="BV9" s="122">
        <v>1</v>
      </c>
      <c r="BW9" s="122"/>
      <c r="BX9" s="123">
        <v>3</v>
      </c>
      <c r="BY9" s="124">
        <f>IF(Q9=0,"",IF(BX9=0,"",(BX9/Q9)))</f>
        <v>0.1875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>
        <v>2</v>
      </c>
      <c r="CH9" s="131">
        <f>IF(Q9=0,"",IF(CG9=0,"",(CG9/Q9)))</f>
        <v>0.125</v>
      </c>
      <c r="CI9" s="132"/>
      <c r="CJ9" s="133">
        <f>IFERROR(CI9/CG9,"-")</f>
        <v>0</v>
      </c>
      <c r="CK9" s="134"/>
      <c r="CL9" s="135">
        <f>IFERROR(CK9/CG9,"-")</f>
        <v>0</v>
      </c>
      <c r="CM9" s="136"/>
      <c r="CN9" s="136"/>
      <c r="CO9" s="136"/>
      <c r="CP9" s="137">
        <v>2</v>
      </c>
      <c r="CQ9" s="138">
        <v>21000</v>
      </c>
      <c r="CR9" s="138">
        <v>13000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0.32888888888889</v>
      </c>
      <c r="B10" s="184" t="s">
        <v>125</v>
      </c>
      <c r="C10" s="184"/>
      <c r="D10" s="184"/>
      <c r="E10" s="184"/>
      <c r="F10" s="184"/>
      <c r="G10" s="184" t="s">
        <v>61</v>
      </c>
      <c r="H10" s="87" t="s">
        <v>126</v>
      </c>
      <c r="I10" s="87"/>
      <c r="J10" s="87" t="s">
        <v>127</v>
      </c>
      <c r="K10" s="176">
        <v>900000</v>
      </c>
      <c r="L10" s="79">
        <v>109</v>
      </c>
      <c r="M10" s="79">
        <v>0</v>
      </c>
      <c r="N10" s="79">
        <v>343</v>
      </c>
      <c r="O10" s="88">
        <v>38</v>
      </c>
      <c r="P10" s="89">
        <v>0</v>
      </c>
      <c r="Q10" s="90">
        <f>O10+P10</f>
        <v>38</v>
      </c>
      <c r="R10" s="80">
        <f>IFERROR(Q10/N10,"-")</f>
        <v>0.11078717201166</v>
      </c>
      <c r="S10" s="79">
        <v>8</v>
      </c>
      <c r="T10" s="79">
        <v>16</v>
      </c>
      <c r="U10" s="80">
        <f>IFERROR(T10/(Q10),"-")</f>
        <v>0.42105263157895</v>
      </c>
      <c r="V10" s="81">
        <f>IFERROR(K10/SUM(Q10:Q15),"-")</f>
        <v>10000</v>
      </c>
      <c r="W10" s="82">
        <v>3</v>
      </c>
      <c r="X10" s="80">
        <f>IF(Q10=0,"-",W10/Q10)</f>
        <v>0.078947368421053</v>
      </c>
      <c r="Y10" s="181">
        <v>83000</v>
      </c>
      <c r="Z10" s="182">
        <f>IFERROR(Y10/Q10,"-")</f>
        <v>2184.2105263158</v>
      </c>
      <c r="AA10" s="182">
        <f>IFERROR(Y10/W10,"-")</f>
        <v>27666.666666667</v>
      </c>
      <c r="AB10" s="176">
        <f>SUM(Y10:Y15)-SUM(K10:K15)</f>
        <v>-604000</v>
      </c>
      <c r="AC10" s="83">
        <f>SUM(Y10:Y15)/SUM(K10:K15)</f>
        <v>0.32888888888889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>
        <v>12</v>
      </c>
      <c r="AO10" s="98">
        <f>IF(Q10=0,"",IF(AN10=0,"",(AN10/Q10)))</f>
        <v>0.31578947368421</v>
      </c>
      <c r="AP10" s="97">
        <v>1</v>
      </c>
      <c r="AQ10" s="99">
        <f>IFERROR(AP10/AN10,"-")</f>
        <v>0.083333333333333</v>
      </c>
      <c r="AR10" s="100">
        <v>23000</v>
      </c>
      <c r="AS10" s="101">
        <f>IFERROR(AR10/AN10,"-")</f>
        <v>1916.6666666667</v>
      </c>
      <c r="AT10" s="102"/>
      <c r="AU10" s="102"/>
      <c r="AV10" s="102">
        <v>1</v>
      </c>
      <c r="AW10" s="103">
        <v>4</v>
      </c>
      <c r="AX10" s="104">
        <f>IF(Q10=0,"",IF(AW10=0,"",(AW10/Q10)))</f>
        <v>0.10526315789474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8</v>
      </c>
      <c r="BG10" s="110">
        <f>IF(Q10=0,"",IF(BF10=0,"",(BF10/Q10)))</f>
        <v>0.21052631578947</v>
      </c>
      <c r="BH10" s="109">
        <v>1</v>
      </c>
      <c r="BI10" s="111">
        <f>IFERROR(BH10/BF10,"-")</f>
        <v>0.125</v>
      </c>
      <c r="BJ10" s="112">
        <v>40000</v>
      </c>
      <c r="BK10" s="113">
        <f>IFERROR(BJ10/BF10,"-")</f>
        <v>5000</v>
      </c>
      <c r="BL10" s="114"/>
      <c r="BM10" s="114">
        <v>1</v>
      </c>
      <c r="BN10" s="114"/>
      <c r="BO10" s="116">
        <v>7</v>
      </c>
      <c r="BP10" s="117">
        <f>IF(Q10=0,"",IF(BO10=0,"",(BO10/Q10)))</f>
        <v>0.18421052631579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>
        <v>6</v>
      </c>
      <c r="BY10" s="124">
        <f>IF(Q10=0,"",IF(BX10=0,"",(BX10/Q10)))</f>
        <v>0.15789473684211</v>
      </c>
      <c r="BZ10" s="125">
        <v>1</v>
      </c>
      <c r="CA10" s="126">
        <f>IFERROR(BZ10/BX10,"-")</f>
        <v>0.16666666666667</v>
      </c>
      <c r="CB10" s="127">
        <v>20000</v>
      </c>
      <c r="CC10" s="128">
        <f>IFERROR(CB10/BX10,"-")</f>
        <v>3333.3333333333</v>
      </c>
      <c r="CD10" s="129"/>
      <c r="CE10" s="129"/>
      <c r="CF10" s="129">
        <v>1</v>
      </c>
      <c r="CG10" s="130">
        <v>1</v>
      </c>
      <c r="CH10" s="131">
        <f>IF(Q10=0,"",IF(CG10=0,"",(CG10/Q10)))</f>
        <v>0.026315789473684</v>
      </c>
      <c r="CI10" s="132"/>
      <c r="CJ10" s="133">
        <f>IFERROR(CI10/CG10,"-")</f>
        <v>0</v>
      </c>
      <c r="CK10" s="134"/>
      <c r="CL10" s="135">
        <f>IFERROR(CK10/CG10,"-")</f>
        <v>0</v>
      </c>
      <c r="CM10" s="136"/>
      <c r="CN10" s="136"/>
      <c r="CO10" s="136"/>
      <c r="CP10" s="137">
        <v>3</v>
      </c>
      <c r="CQ10" s="138">
        <v>83000</v>
      </c>
      <c r="CR10" s="138">
        <v>40000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128</v>
      </c>
      <c r="C11" s="184"/>
      <c r="D11" s="184"/>
      <c r="E11" s="184"/>
      <c r="F11" s="184"/>
      <c r="G11" s="184" t="s">
        <v>61</v>
      </c>
      <c r="H11" s="87"/>
      <c r="I11" s="87"/>
      <c r="J11" s="87"/>
      <c r="K11" s="176"/>
      <c r="L11" s="79">
        <v>0</v>
      </c>
      <c r="M11" s="79">
        <v>0</v>
      </c>
      <c r="N11" s="79">
        <v>0</v>
      </c>
      <c r="O11" s="88">
        <v>0</v>
      </c>
      <c r="P11" s="89">
        <v>0</v>
      </c>
      <c r="Q11" s="90">
        <f>O11+P11</f>
        <v>0</v>
      </c>
      <c r="R11" s="80" t="str">
        <f>IFERROR(Q11/N11,"-")</f>
        <v>-</v>
      </c>
      <c r="S11" s="79">
        <v>0</v>
      </c>
      <c r="T11" s="79">
        <v>0</v>
      </c>
      <c r="U11" s="80" t="str">
        <f>IFERROR(T11/(Q11),"-")</f>
        <v>-</v>
      </c>
      <c r="V11" s="81"/>
      <c r="W11" s="82">
        <v>0</v>
      </c>
      <c r="X11" s="80" t="str">
        <f>IF(Q11=0,"-",W11/Q11)</f>
        <v>-</v>
      </c>
      <c r="Y11" s="181">
        <v>0</v>
      </c>
      <c r="Z11" s="182" t="str">
        <f>IFERROR(Y11/Q11,"-")</f>
        <v>-</v>
      </c>
      <c r="AA11" s="182" t="str">
        <f>IFERROR(Y11/W11,"-")</f>
        <v>-</v>
      </c>
      <c r="AB11" s="176"/>
      <c r="AC11" s="83"/>
      <c r="AD11" s="77"/>
      <c r="AE11" s="91"/>
      <c r="AF11" s="92" t="str">
        <f>IF(Q11=0,"",IF(AE11=0,"",(AE11/Q11)))</f>
        <v/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 t="str">
        <f>IF(Q11=0,"",IF(AN11=0,"",(AN11/Q11)))</f>
        <v/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 t="str">
        <f>IF(Q11=0,"",IF(AW11=0,"",(AW11/Q11)))</f>
        <v/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 t="str">
        <f>IF(Q11=0,"",IF(BF11=0,"",(BF11/Q11)))</f>
        <v/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/>
      <c r="BP11" s="117" t="str">
        <f>IF(Q11=0,"",IF(BO11=0,"",(BO11/Q11)))</f>
        <v/>
      </c>
      <c r="BQ11" s="118"/>
      <c r="BR11" s="119" t="str">
        <f>IFERROR(BQ11/BO11,"-")</f>
        <v>-</v>
      </c>
      <c r="BS11" s="120"/>
      <c r="BT11" s="121" t="str">
        <f>IFERROR(BS11/BO11,"-")</f>
        <v>-</v>
      </c>
      <c r="BU11" s="122"/>
      <c r="BV11" s="122"/>
      <c r="BW11" s="122"/>
      <c r="BX11" s="123"/>
      <c r="BY11" s="124" t="str">
        <f>IF(Q11=0,"",IF(BX11=0,"",(BX11/Q11)))</f>
        <v/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/>
      <c r="CH11" s="131" t="str">
        <f>IF(Q11=0,"",IF(CG11=0,"",(CG11/Q11)))</f>
        <v/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129</v>
      </c>
      <c r="C12" s="184"/>
      <c r="D12" s="184"/>
      <c r="E12" s="184"/>
      <c r="F12" s="184"/>
      <c r="G12" s="184" t="s">
        <v>61</v>
      </c>
      <c r="H12" s="87"/>
      <c r="I12" s="87"/>
      <c r="J12" s="87"/>
      <c r="K12" s="176"/>
      <c r="L12" s="79">
        <v>0</v>
      </c>
      <c r="M12" s="79">
        <v>0</v>
      </c>
      <c r="N12" s="79">
        <v>0</v>
      </c>
      <c r="O12" s="88">
        <v>0</v>
      </c>
      <c r="P12" s="89">
        <v>0</v>
      </c>
      <c r="Q12" s="90">
        <f>O12+P12</f>
        <v>0</v>
      </c>
      <c r="R12" s="80" t="str">
        <f>IFERROR(Q12/N12,"-")</f>
        <v>-</v>
      </c>
      <c r="S12" s="79">
        <v>0</v>
      </c>
      <c r="T12" s="79">
        <v>0</v>
      </c>
      <c r="U12" s="80" t="str">
        <f>IFERROR(T12/(Q12),"-")</f>
        <v>-</v>
      </c>
      <c r="V12" s="81"/>
      <c r="W12" s="82">
        <v>0</v>
      </c>
      <c r="X12" s="80" t="str">
        <f>IF(Q12=0,"-",W12/Q12)</f>
        <v>-</v>
      </c>
      <c r="Y12" s="181">
        <v>0</v>
      </c>
      <c r="Z12" s="182" t="str">
        <f>IFERROR(Y12/Q12,"-")</f>
        <v>-</v>
      </c>
      <c r="AA12" s="182" t="str">
        <f>IFERROR(Y12/W12,"-")</f>
        <v>-</v>
      </c>
      <c r="AB12" s="176"/>
      <c r="AC12" s="83"/>
      <c r="AD12" s="77"/>
      <c r="AE12" s="91"/>
      <c r="AF12" s="92" t="str">
        <f>IF(Q12=0,"",IF(AE12=0,"",(AE12/Q12)))</f>
        <v/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 t="str">
        <f>IF(Q12=0,"",IF(AN12=0,"",(AN12/Q12)))</f>
        <v/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 t="str">
        <f>IF(Q12=0,"",IF(AW12=0,"",(AW12/Q12)))</f>
        <v/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/>
      <c r="BG12" s="110" t="str">
        <f>IF(Q12=0,"",IF(BF12=0,"",(BF12/Q12)))</f>
        <v/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/>
      <c r="BP12" s="117" t="str">
        <f>IF(Q12=0,"",IF(BO12=0,"",(BO12/Q12)))</f>
        <v/>
      </c>
      <c r="BQ12" s="118"/>
      <c r="BR12" s="119" t="str">
        <f>IFERROR(BQ12/BO12,"-")</f>
        <v>-</v>
      </c>
      <c r="BS12" s="120"/>
      <c r="BT12" s="121" t="str">
        <f>IFERROR(BS12/BO12,"-")</f>
        <v>-</v>
      </c>
      <c r="BU12" s="122"/>
      <c r="BV12" s="122"/>
      <c r="BW12" s="122"/>
      <c r="BX12" s="123"/>
      <c r="BY12" s="124" t="str">
        <f>IF(Q12=0,"",IF(BX12=0,"",(BX12/Q12)))</f>
        <v/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 t="str">
        <f>IF(Q12=0,"",IF(CG12=0,"",(CG12/Q12)))</f>
        <v/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130</v>
      </c>
      <c r="C13" s="184"/>
      <c r="D13" s="184"/>
      <c r="E13" s="184"/>
      <c r="F13" s="184"/>
      <c r="G13" s="184" t="s">
        <v>66</v>
      </c>
      <c r="H13" s="87"/>
      <c r="I13" s="87"/>
      <c r="J13" s="87"/>
      <c r="K13" s="176"/>
      <c r="L13" s="79">
        <v>426</v>
      </c>
      <c r="M13" s="79">
        <v>185</v>
      </c>
      <c r="N13" s="79">
        <v>257</v>
      </c>
      <c r="O13" s="88">
        <v>49</v>
      </c>
      <c r="P13" s="89">
        <v>0</v>
      </c>
      <c r="Q13" s="90">
        <f>O13+P13</f>
        <v>49</v>
      </c>
      <c r="R13" s="80">
        <f>IFERROR(Q13/N13,"-")</f>
        <v>0.19066147859922</v>
      </c>
      <c r="S13" s="79">
        <v>24</v>
      </c>
      <c r="T13" s="79">
        <v>7</v>
      </c>
      <c r="U13" s="80">
        <f>IFERROR(T13/(Q13),"-")</f>
        <v>0.14285714285714</v>
      </c>
      <c r="V13" s="81"/>
      <c r="W13" s="82">
        <v>7</v>
      </c>
      <c r="X13" s="80">
        <f>IF(Q13=0,"-",W13/Q13)</f>
        <v>0.14285714285714</v>
      </c>
      <c r="Y13" s="181">
        <v>213000</v>
      </c>
      <c r="Z13" s="182">
        <f>IFERROR(Y13/Q13,"-")</f>
        <v>4346.9387755102</v>
      </c>
      <c r="AA13" s="182">
        <f>IFERROR(Y13/W13,"-")</f>
        <v>30428.571428571</v>
      </c>
      <c r="AB13" s="176"/>
      <c r="AC13" s="83"/>
      <c r="AD13" s="77"/>
      <c r="AE13" s="91">
        <v>3</v>
      </c>
      <c r="AF13" s="92">
        <f>IF(Q13=0,"",IF(AE13=0,"",(AE13/Q13)))</f>
        <v>0.061224489795918</v>
      </c>
      <c r="AG13" s="91"/>
      <c r="AH13" s="93">
        <f>IFERROR(AG13/AE13,"-")</f>
        <v>0</v>
      </c>
      <c r="AI13" s="94"/>
      <c r="AJ13" s="95">
        <f>IFERROR(AI13/AE13,"-")</f>
        <v>0</v>
      </c>
      <c r="AK13" s="96"/>
      <c r="AL13" s="96"/>
      <c r="AM13" s="96"/>
      <c r="AN13" s="97">
        <v>1</v>
      </c>
      <c r="AO13" s="98">
        <f>IF(Q13=0,"",IF(AN13=0,"",(AN13/Q13)))</f>
        <v>0.020408163265306</v>
      </c>
      <c r="AP13" s="97"/>
      <c r="AQ13" s="99">
        <f>IFERROR(AP13/AN13,"-")</f>
        <v>0</v>
      </c>
      <c r="AR13" s="100"/>
      <c r="AS13" s="101">
        <f>IFERROR(AR13/AN13,"-")</f>
        <v>0</v>
      </c>
      <c r="AT13" s="102"/>
      <c r="AU13" s="102"/>
      <c r="AV13" s="102"/>
      <c r="AW13" s="103">
        <v>9</v>
      </c>
      <c r="AX13" s="104">
        <f>IF(Q13=0,"",IF(AW13=0,"",(AW13/Q13)))</f>
        <v>0.18367346938776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>
        <v>6</v>
      </c>
      <c r="BG13" s="110">
        <f>IF(Q13=0,"",IF(BF13=0,"",(BF13/Q13)))</f>
        <v>0.12244897959184</v>
      </c>
      <c r="BH13" s="109">
        <v>1</v>
      </c>
      <c r="BI13" s="111">
        <f>IFERROR(BH13/BF13,"-")</f>
        <v>0.16666666666667</v>
      </c>
      <c r="BJ13" s="112">
        <v>5000</v>
      </c>
      <c r="BK13" s="113">
        <f>IFERROR(BJ13/BF13,"-")</f>
        <v>833.33333333333</v>
      </c>
      <c r="BL13" s="114">
        <v>1</v>
      </c>
      <c r="BM13" s="114"/>
      <c r="BN13" s="114"/>
      <c r="BO13" s="116">
        <v>18</v>
      </c>
      <c r="BP13" s="117">
        <f>IF(Q13=0,"",IF(BO13=0,"",(BO13/Q13)))</f>
        <v>0.36734693877551</v>
      </c>
      <c r="BQ13" s="118">
        <v>2</v>
      </c>
      <c r="BR13" s="119">
        <f>IFERROR(BQ13/BO13,"-")</f>
        <v>0.11111111111111</v>
      </c>
      <c r="BS13" s="120">
        <v>38000</v>
      </c>
      <c r="BT13" s="121">
        <f>IFERROR(BS13/BO13,"-")</f>
        <v>2111.1111111111</v>
      </c>
      <c r="BU13" s="122"/>
      <c r="BV13" s="122">
        <v>1</v>
      </c>
      <c r="BW13" s="122">
        <v>1</v>
      </c>
      <c r="BX13" s="123">
        <v>10</v>
      </c>
      <c r="BY13" s="124">
        <f>IF(Q13=0,"",IF(BX13=0,"",(BX13/Q13)))</f>
        <v>0.20408163265306</v>
      </c>
      <c r="BZ13" s="125">
        <v>4</v>
      </c>
      <c r="CA13" s="126">
        <f>IFERROR(BZ13/BX13,"-")</f>
        <v>0.4</v>
      </c>
      <c r="CB13" s="127">
        <v>170000</v>
      </c>
      <c r="CC13" s="128">
        <f>IFERROR(CB13/BX13,"-")</f>
        <v>17000</v>
      </c>
      <c r="CD13" s="129">
        <v>3</v>
      </c>
      <c r="CE13" s="129"/>
      <c r="CF13" s="129">
        <v>1</v>
      </c>
      <c r="CG13" s="130">
        <v>2</v>
      </c>
      <c r="CH13" s="131">
        <f>IF(Q13=0,"",IF(CG13=0,"",(CG13/Q13)))</f>
        <v>0.040816326530612</v>
      </c>
      <c r="CI13" s="132"/>
      <c r="CJ13" s="133">
        <f>IFERROR(CI13/CG13,"-")</f>
        <v>0</v>
      </c>
      <c r="CK13" s="134"/>
      <c r="CL13" s="135">
        <f>IFERROR(CK13/CG13,"-")</f>
        <v>0</v>
      </c>
      <c r="CM13" s="136"/>
      <c r="CN13" s="136"/>
      <c r="CO13" s="136"/>
      <c r="CP13" s="137">
        <v>7</v>
      </c>
      <c r="CQ13" s="138">
        <v>213000</v>
      </c>
      <c r="CR13" s="138">
        <v>159000</v>
      </c>
      <c r="CS13" s="138"/>
      <c r="CT13" s="139" t="str">
        <f>IF(AND(CR13=0,CS13=0),"",IF(AND(CR13&lt;=100000,CS13&lt;=100000),"",IF(CR13/CQ13&gt;0.7,"男高",IF(CS13/CQ13&gt;0.7,"女高",""))))</f>
        <v>男高</v>
      </c>
    </row>
    <row r="14" spans="1:99">
      <c r="A14" s="78"/>
      <c r="B14" s="184" t="s">
        <v>131</v>
      </c>
      <c r="C14" s="184"/>
      <c r="D14" s="184"/>
      <c r="E14" s="184"/>
      <c r="F14" s="184"/>
      <c r="G14" s="184" t="s">
        <v>66</v>
      </c>
      <c r="H14" s="87"/>
      <c r="I14" s="87"/>
      <c r="J14" s="87"/>
      <c r="K14" s="176"/>
      <c r="L14" s="79">
        <v>6</v>
      </c>
      <c r="M14" s="79">
        <v>5</v>
      </c>
      <c r="N14" s="79">
        <v>5</v>
      </c>
      <c r="O14" s="88">
        <v>2</v>
      </c>
      <c r="P14" s="89">
        <v>0</v>
      </c>
      <c r="Q14" s="90">
        <f>O14+P14</f>
        <v>2</v>
      </c>
      <c r="R14" s="80">
        <f>IFERROR(Q14/N14,"-")</f>
        <v>0.4</v>
      </c>
      <c r="S14" s="79">
        <v>0</v>
      </c>
      <c r="T14" s="79">
        <v>1</v>
      </c>
      <c r="U14" s="80">
        <f>IFERROR(T14/(Q14),"-")</f>
        <v>0.5</v>
      </c>
      <c r="V14" s="81"/>
      <c r="W14" s="82">
        <v>0</v>
      </c>
      <c r="X14" s="80">
        <f>IF(Q14=0,"-",W14/Q14)</f>
        <v>0</v>
      </c>
      <c r="Y14" s="181">
        <v>0</v>
      </c>
      <c r="Z14" s="182">
        <f>IFERROR(Y14/Q14,"-")</f>
        <v>0</v>
      </c>
      <c r="AA14" s="182" t="str">
        <f>IFERROR(Y14/W14,"-")</f>
        <v>-</v>
      </c>
      <c r="AB14" s="176"/>
      <c r="AC14" s="83"/>
      <c r="AD14" s="77"/>
      <c r="AE14" s="91">
        <v>1</v>
      </c>
      <c r="AF14" s="92">
        <f>IF(Q14=0,"",IF(AE14=0,"",(AE14/Q14)))</f>
        <v>0.5</v>
      </c>
      <c r="AG14" s="91"/>
      <c r="AH14" s="93">
        <f>IFERROR(AG14/AE14,"-")</f>
        <v>0</v>
      </c>
      <c r="AI14" s="94"/>
      <c r="AJ14" s="95">
        <f>IFERROR(AI14/AE14,"-")</f>
        <v>0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/>
      <c r="BG14" s="110">
        <f>IF(Q14=0,"",IF(BF14=0,"",(BF14/Q14)))</f>
        <v>0</v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/>
      <c r="BP14" s="117">
        <f>IF(Q14=0,"",IF(BO14=0,"",(BO14/Q14)))</f>
        <v>0</v>
      </c>
      <c r="BQ14" s="118"/>
      <c r="BR14" s="119" t="str">
        <f>IFERROR(BQ14/BO14,"-")</f>
        <v>-</v>
      </c>
      <c r="BS14" s="120"/>
      <c r="BT14" s="121" t="str">
        <f>IFERROR(BS14/BO14,"-")</f>
        <v>-</v>
      </c>
      <c r="BU14" s="122"/>
      <c r="BV14" s="122"/>
      <c r="BW14" s="122"/>
      <c r="BX14" s="123">
        <v>1</v>
      </c>
      <c r="BY14" s="124">
        <f>IF(Q14=0,"",IF(BX14=0,"",(BX14/Q14)))</f>
        <v>0.5</v>
      </c>
      <c r="BZ14" s="125"/>
      <c r="CA14" s="126">
        <f>IFERROR(BZ14/BX14,"-")</f>
        <v>0</v>
      </c>
      <c r="CB14" s="127"/>
      <c r="CC14" s="128">
        <f>IFERROR(CB14/BX14,"-")</f>
        <v>0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132</v>
      </c>
      <c r="C15" s="184"/>
      <c r="D15" s="184"/>
      <c r="E15" s="184"/>
      <c r="F15" s="184"/>
      <c r="G15" s="184" t="s">
        <v>66</v>
      </c>
      <c r="H15" s="87"/>
      <c r="I15" s="87"/>
      <c r="J15" s="87"/>
      <c r="K15" s="176"/>
      <c r="L15" s="79">
        <v>5</v>
      </c>
      <c r="M15" s="79">
        <v>3</v>
      </c>
      <c r="N15" s="79">
        <v>4</v>
      </c>
      <c r="O15" s="88">
        <v>1</v>
      </c>
      <c r="P15" s="89">
        <v>0</v>
      </c>
      <c r="Q15" s="90">
        <f>O15+P15</f>
        <v>1</v>
      </c>
      <c r="R15" s="80">
        <f>IFERROR(Q15/N15,"-")</f>
        <v>0.25</v>
      </c>
      <c r="S15" s="79">
        <v>0</v>
      </c>
      <c r="T15" s="79">
        <v>0</v>
      </c>
      <c r="U15" s="80">
        <f>IFERROR(T15/(Q15),"-")</f>
        <v>0</v>
      </c>
      <c r="V15" s="81"/>
      <c r="W15" s="82">
        <v>0</v>
      </c>
      <c r="X15" s="80">
        <f>IF(Q15=0,"-",W15/Q15)</f>
        <v>0</v>
      </c>
      <c r="Y15" s="181">
        <v>0</v>
      </c>
      <c r="Z15" s="182">
        <f>IFERROR(Y15/Q15,"-")</f>
        <v>0</v>
      </c>
      <c r="AA15" s="182" t="str">
        <f>IFERROR(Y15/W15,"-")</f>
        <v>-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1</v>
      </c>
      <c r="BG15" s="110">
        <f>IF(Q15=0,"",IF(BF15=0,"",(BF15/Q15)))</f>
        <v>1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/>
      <c r="BP15" s="117">
        <f>IF(Q15=0,"",IF(BO15=0,"",(BO15/Q15)))</f>
        <v>0</v>
      </c>
      <c r="BQ15" s="118"/>
      <c r="BR15" s="119" t="str">
        <f>IFERROR(BQ15/BO15,"-")</f>
        <v>-</v>
      </c>
      <c r="BS15" s="120"/>
      <c r="BT15" s="121" t="str">
        <f>IFERROR(BS15/BO15,"-")</f>
        <v>-</v>
      </c>
      <c r="BU15" s="122"/>
      <c r="BV15" s="122"/>
      <c r="BW15" s="122"/>
      <c r="BX15" s="123"/>
      <c r="BY15" s="124">
        <f>IF(Q15=0,"",IF(BX15=0,"",(BX15/Q15)))</f>
        <v>0</v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30"/>
      <c r="B16" s="84"/>
      <c r="C16" s="84"/>
      <c r="D16" s="85"/>
      <c r="E16" s="85"/>
      <c r="F16" s="85"/>
      <c r="G16" s="86"/>
      <c r="H16" s="87"/>
      <c r="I16" s="87"/>
      <c r="J16" s="87"/>
      <c r="K16" s="177"/>
      <c r="L16" s="34"/>
      <c r="M16" s="34"/>
      <c r="N16" s="31"/>
      <c r="O16" s="23"/>
      <c r="P16" s="23"/>
      <c r="Q16" s="23"/>
      <c r="R16" s="32"/>
      <c r="S16" s="32"/>
      <c r="T16" s="23"/>
      <c r="U16" s="32"/>
      <c r="V16" s="25"/>
      <c r="W16" s="25"/>
      <c r="X16" s="25"/>
      <c r="Y16" s="183"/>
      <c r="Z16" s="183"/>
      <c r="AA16" s="183"/>
      <c r="AB16" s="183"/>
      <c r="AC16" s="33"/>
      <c r="AD16" s="57"/>
      <c r="AE16" s="61"/>
      <c r="AF16" s="62"/>
      <c r="AG16" s="61"/>
      <c r="AH16" s="65"/>
      <c r="AI16" s="66"/>
      <c r="AJ16" s="67"/>
      <c r="AK16" s="68"/>
      <c r="AL16" s="68"/>
      <c r="AM16" s="68"/>
      <c r="AN16" s="61"/>
      <c r="AO16" s="62"/>
      <c r="AP16" s="61"/>
      <c r="AQ16" s="65"/>
      <c r="AR16" s="66"/>
      <c r="AS16" s="67"/>
      <c r="AT16" s="68"/>
      <c r="AU16" s="68"/>
      <c r="AV16" s="68"/>
      <c r="AW16" s="61"/>
      <c r="AX16" s="62"/>
      <c r="AY16" s="61"/>
      <c r="AZ16" s="65"/>
      <c r="BA16" s="66"/>
      <c r="BB16" s="67"/>
      <c r="BC16" s="68"/>
      <c r="BD16" s="68"/>
      <c r="BE16" s="68"/>
      <c r="BF16" s="61"/>
      <c r="BG16" s="62"/>
      <c r="BH16" s="61"/>
      <c r="BI16" s="65"/>
      <c r="BJ16" s="66"/>
      <c r="BK16" s="67"/>
      <c r="BL16" s="68"/>
      <c r="BM16" s="68"/>
      <c r="BN16" s="68"/>
      <c r="BO16" s="63"/>
      <c r="BP16" s="64"/>
      <c r="BQ16" s="61"/>
      <c r="BR16" s="65"/>
      <c r="BS16" s="66"/>
      <c r="BT16" s="67"/>
      <c r="BU16" s="68"/>
      <c r="BV16" s="68"/>
      <c r="BW16" s="68"/>
      <c r="BX16" s="63"/>
      <c r="BY16" s="64"/>
      <c r="BZ16" s="61"/>
      <c r="CA16" s="65"/>
      <c r="CB16" s="66"/>
      <c r="CC16" s="67"/>
      <c r="CD16" s="68"/>
      <c r="CE16" s="68"/>
      <c r="CF16" s="68"/>
      <c r="CG16" s="63"/>
      <c r="CH16" s="64"/>
      <c r="CI16" s="61"/>
      <c r="CJ16" s="65"/>
      <c r="CK16" s="66"/>
      <c r="CL16" s="67"/>
      <c r="CM16" s="68"/>
      <c r="CN16" s="68"/>
      <c r="CO16" s="68"/>
      <c r="CP16" s="69"/>
      <c r="CQ16" s="66"/>
      <c r="CR16" s="66"/>
      <c r="CS16" s="66"/>
      <c r="CT16" s="70"/>
    </row>
    <row r="17" spans="1:99">
      <c r="A17" s="30"/>
      <c r="B17" s="37"/>
      <c r="C17" s="37"/>
      <c r="D17" s="21"/>
      <c r="E17" s="21"/>
      <c r="F17" s="21"/>
      <c r="G17" s="22"/>
      <c r="H17" s="36"/>
      <c r="I17" s="36"/>
      <c r="J17" s="73"/>
      <c r="K17" s="178"/>
      <c r="L17" s="34"/>
      <c r="M17" s="34"/>
      <c r="N17" s="31"/>
      <c r="O17" s="23"/>
      <c r="P17" s="23"/>
      <c r="Q17" s="23"/>
      <c r="R17" s="32"/>
      <c r="S17" s="32"/>
      <c r="T17" s="23"/>
      <c r="U17" s="32"/>
      <c r="V17" s="25"/>
      <c r="W17" s="25"/>
      <c r="X17" s="25"/>
      <c r="Y17" s="183"/>
      <c r="Z17" s="183"/>
      <c r="AA17" s="183"/>
      <c r="AB17" s="183"/>
      <c r="AC17" s="33"/>
      <c r="AD17" s="59"/>
      <c r="AE17" s="61"/>
      <c r="AF17" s="62"/>
      <c r="AG17" s="61"/>
      <c r="AH17" s="65"/>
      <c r="AI17" s="66"/>
      <c r="AJ17" s="67"/>
      <c r="AK17" s="68"/>
      <c r="AL17" s="68"/>
      <c r="AM17" s="68"/>
      <c r="AN17" s="61"/>
      <c r="AO17" s="62"/>
      <c r="AP17" s="61"/>
      <c r="AQ17" s="65"/>
      <c r="AR17" s="66"/>
      <c r="AS17" s="67"/>
      <c r="AT17" s="68"/>
      <c r="AU17" s="68"/>
      <c r="AV17" s="68"/>
      <c r="AW17" s="61"/>
      <c r="AX17" s="62"/>
      <c r="AY17" s="61"/>
      <c r="AZ17" s="65"/>
      <c r="BA17" s="66"/>
      <c r="BB17" s="67"/>
      <c r="BC17" s="68"/>
      <c r="BD17" s="68"/>
      <c r="BE17" s="68"/>
      <c r="BF17" s="61"/>
      <c r="BG17" s="62"/>
      <c r="BH17" s="61"/>
      <c r="BI17" s="65"/>
      <c r="BJ17" s="66"/>
      <c r="BK17" s="67"/>
      <c r="BL17" s="68"/>
      <c r="BM17" s="68"/>
      <c r="BN17" s="68"/>
      <c r="BO17" s="63"/>
      <c r="BP17" s="64"/>
      <c r="BQ17" s="61"/>
      <c r="BR17" s="65"/>
      <c r="BS17" s="66"/>
      <c r="BT17" s="67"/>
      <c r="BU17" s="68"/>
      <c r="BV17" s="68"/>
      <c r="BW17" s="68"/>
      <c r="BX17" s="63"/>
      <c r="BY17" s="64"/>
      <c r="BZ17" s="61"/>
      <c r="CA17" s="65"/>
      <c r="CB17" s="66"/>
      <c r="CC17" s="67"/>
      <c r="CD17" s="68"/>
      <c r="CE17" s="68"/>
      <c r="CF17" s="68"/>
      <c r="CG17" s="63"/>
      <c r="CH17" s="64"/>
      <c r="CI17" s="61"/>
      <c r="CJ17" s="65"/>
      <c r="CK17" s="66"/>
      <c r="CL17" s="67"/>
      <c r="CM17" s="68"/>
      <c r="CN17" s="68"/>
      <c r="CO17" s="68"/>
      <c r="CP17" s="69"/>
      <c r="CQ17" s="66"/>
      <c r="CR17" s="66"/>
      <c r="CS17" s="66"/>
      <c r="CT17" s="70"/>
    </row>
    <row r="18" spans="1:99">
      <c r="A18" s="19">
        <f>AC18</f>
        <v>0.75</v>
      </c>
      <c r="B18" s="39"/>
      <c r="C18" s="39"/>
      <c r="D18" s="39"/>
      <c r="E18" s="39"/>
      <c r="F18" s="39"/>
      <c r="G18" s="39"/>
      <c r="H18" s="40" t="s">
        <v>133</v>
      </c>
      <c r="I18" s="40"/>
      <c r="J18" s="40"/>
      <c r="K18" s="179">
        <f>SUM(K6:K17)</f>
        <v>1060000</v>
      </c>
      <c r="L18" s="41">
        <f>SUM(L6:L17)</f>
        <v>863</v>
      </c>
      <c r="M18" s="41">
        <f>SUM(M6:M17)</f>
        <v>287</v>
      </c>
      <c r="N18" s="41">
        <f>SUM(N6:N17)</f>
        <v>822</v>
      </c>
      <c r="O18" s="41">
        <f>SUM(O6:O17)</f>
        <v>126</v>
      </c>
      <c r="P18" s="41">
        <f>SUM(P6:P17)</f>
        <v>1</v>
      </c>
      <c r="Q18" s="41">
        <f>SUM(Q6:Q17)</f>
        <v>127</v>
      </c>
      <c r="R18" s="42">
        <f>IFERROR(Q18/N18,"-")</f>
        <v>0.15450121654501</v>
      </c>
      <c r="S18" s="76">
        <f>SUM(S6:S17)</f>
        <v>47</v>
      </c>
      <c r="T18" s="76">
        <f>SUM(T6:T17)</f>
        <v>30</v>
      </c>
      <c r="U18" s="42">
        <f>IFERROR(S18/Q18,"-")</f>
        <v>0.37007874015748</v>
      </c>
      <c r="V18" s="43">
        <f>IFERROR(K18/Q18,"-")</f>
        <v>8346.4566929134</v>
      </c>
      <c r="W18" s="44">
        <f>SUM(W6:W17)</f>
        <v>16</v>
      </c>
      <c r="X18" s="42">
        <f>IFERROR(W18/Q18,"-")</f>
        <v>0.1259842519685</v>
      </c>
      <c r="Y18" s="179">
        <f>SUM(Y6:Y17)</f>
        <v>795000</v>
      </c>
      <c r="Z18" s="179">
        <f>IFERROR(Y18/Q18,"-")</f>
        <v>6259.842519685</v>
      </c>
      <c r="AA18" s="179">
        <f>IFERROR(Y18/W18,"-")</f>
        <v>49687.5</v>
      </c>
      <c r="AB18" s="179">
        <f>Y18-K18</f>
        <v>-265000</v>
      </c>
      <c r="AC18" s="45">
        <f>Y18/K18</f>
        <v>0.75</v>
      </c>
      <c r="AD18" s="58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5"/>
    <mergeCell ref="K10:K15"/>
    <mergeCell ref="V10:V15"/>
    <mergeCell ref="AB10:AB15"/>
    <mergeCell ref="AC10:AC1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134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14.828304</v>
      </c>
      <c r="B6" s="184" t="s">
        <v>135</v>
      </c>
      <c r="C6" s="184" t="s">
        <v>111</v>
      </c>
      <c r="D6" s="184" t="s">
        <v>136</v>
      </c>
      <c r="E6" s="184" t="s">
        <v>137</v>
      </c>
      <c r="F6" s="184" t="s">
        <v>138</v>
      </c>
      <c r="G6" s="184" t="s">
        <v>61</v>
      </c>
      <c r="H6" s="87" t="s">
        <v>139</v>
      </c>
      <c r="I6" s="87" t="s">
        <v>140</v>
      </c>
      <c r="J6" s="87" t="s">
        <v>141</v>
      </c>
      <c r="K6" s="176">
        <v>125000</v>
      </c>
      <c r="L6" s="79">
        <v>18</v>
      </c>
      <c r="M6" s="79">
        <v>0</v>
      </c>
      <c r="N6" s="79">
        <v>93</v>
      </c>
      <c r="O6" s="88">
        <v>10</v>
      </c>
      <c r="P6" s="89">
        <v>1</v>
      </c>
      <c r="Q6" s="90">
        <f>O6+P6</f>
        <v>11</v>
      </c>
      <c r="R6" s="80">
        <f>IFERROR(Q6/N6,"-")</f>
        <v>0.11827956989247</v>
      </c>
      <c r="S6" s="79">
        <v>2</v>
      </c>
      <c r="T6" s="79">
        <v>2</v>
      </c>
      <c r="U6" s="80">
        <f>IFERROR(T6/(Q6),"-")</f>
        <v>0.18181818181818</v>
      </c>
      <c r="V6" s="81">
        <f>IFERROR(K6/SUM(Q6:Q7),"-")</f>
        <v>2659.5744680851</v>
      </c>
      <c r="W6" s="82">
        <v>2</v>
      </c>
      <c r="X6" s="80">
        <f>IF(Q6=0,"-",W6/Q6)</f>
        <v>0.18181818181818</v>
      </c>
      <c r="Y6" s="181">
        <v>45000</v>
      </c>
      <c r="Z6" s="182">
        <f>IFERROR(Y6/Q6,"-")</f>
        <v>4090.9090909091</v>
      </c>
      <c r="AA6" s="182">
        <f>IFERROR(Y6/W6,"-")</f>
        <v>22500</v>
      </c>
      <c r="AB6" s="176">
        <f>SUM(Y6:Y7)-SUM(K6:K7)</f>
        <v>1728538</v>
      </c>
      <c r="AC6" s="83">
        <f>SUM(Y6:Y7)/SUM(K6:K7)</f>
        <v>14.828304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4</v>
      </c>
      <c r="AO6" s="98">
        <f>IF(Q6=0,"",IF(AN6=0,"",(AN6/Q6)))</f>
        <v>0.36363636363636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4</v>
      </c>
      <c r="AX6" s="104">
        <f>IF(Q6=0,"",IF(AW6=0,"",(AW6/Q6)))</f>
        <v>0.36363636363636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/>
      <c r="BG6" s="110">
        <f>IF(Q6=0,"",IF(BF6=0,"",(BF6/Q6)))</f>
        <v>0</v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>
        <v>2</v>
      </c>
      <c r="BP6" s="117">
        <f>IF(Q6=0,"",IF(BO6=0,"",(BO6/Q6)))</f>
        <v>0.18181818181818</v>
      </c>
      <c r="BQ6" s="118">
        <v>1</v>
      </c>
      <c r="BR6" s="119">
        <f>IFERROR(BQ6/BO6,"-")</f>
        <v>0.5</v>
      </c>
      <c r="BS6" s="120">
        <v>3000</v>
      </c>
      <c r="BT6" s="121">
        <f>IFERROR(BS6/BO6,"-")</f>
        <v>1500</v>
      </c>
      <c r="BU6" s="122">
        <v>1</v>
      </c>
      <c r="BV6" s="122"/>
      <c r="BW6" s="122"/>
      <c r="BX6" s="123">
        <v>1</v>
      </c>
      <c r="BY6" s="124">
        <f>IF(Q6=0,"",IF(BX6=0,"",(BX6/Q6)))</f>
        <v>0.090909090909091</v>
      </c>
      <c r="BZ6" s="125">
        <v>1</v>
      </c>
      <c r="CA6" s="126">
        <f>IFERROR(BZ6/BX6,"-")</f>
        <v>1</v>
      </c>
      <c r="CB6" s="127">
        <v>42000</v>
      </c>
      <c r="CC6" s="128">
        <f>IFERROR(CB6/BX6,"-")</f>
        <v>42000</v>
      </c>
      <c r="CD6" s="129"/>
      <c r="CE6" s="129"/>
      <c r="CF6" s="129">
        <v>1</v>
      </c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2</v>
      </c>
      <c r="CQ6" s="138">
        <v>45000</v>
      </c>
      <c r="CR6" s="138">
        <v>42000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142</v>
      </c>
      <c r="C7" s="184" t="s">
        <v>111</v>
      </c>
      <c r="D7" s="184"/>
      <c r="E7" s="184"/>
      <c r="F7" s="184"/>
      <c r="G7" s="184" t="s">
        <v>66</v>
      </c>
      <c r="H7" s="87"/>
      <c r="I7" s="87"/>
      <c r="J7" s="87"/>
      <c r="K7" s="176"/>
      <c r="L7" s="79">
        <v>126</v>
      </c>
      <c r="M7" s="79">
        <v>86</v>
      </c>
      <c r="N7" s="79">
        <v>251</v>
      </c>
      <c r="O7" s="88">
        <v>36</v>
      </c>
      <c r="P7" s="89">
        <v>0</v>
      </c>
      <c r="Q7" s="90">
        <f>O7+P7</f>
        <v>36</v>
      </c>
      <c r="R7" s="80">
        <f>IFERROR(Q7/N7,"-")</f>
        <v>0.14342629482072</v>
      </c>
      <c r="S7" s="79">
        <v>10</v>
      </c>
      <c r="T7" s="79">
        <v>8</v>
      </c>
      <c r="U7" s="80">
        <f>IFERROR(T7/(Q7),"-")</f>
        <v>0.22222222222222</v>
      </c>
      <c r="V7" s="81"/>
      <c r="W7" s="82">
        <v>5</v>
      </c>
      <c r="X7" s="80">
        <f>IF(Q7=0,"-",W7/Q7)</f>
        <v>0.13888888888889</v>
      </c>
      <c r="Y7" s="181">
        <v>1808538</v>
      </c>
      <c r="Z7" s="182">
        <f>IFERROR(Y7/Q7,"-")</f>
        <v>50237.166666667</v>
      </c>
      <c r="AA7" s="182">
        <f>IFERROR(Y7/W7,"-")</f>
        <v>361707.6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7</v>
      </c>
      <c r="AO7" s="98">
        <f>IF(Q7=0,"",IF(AN7=0,"",(AN7/Q7)))</f>
        <v>0.19444444444444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3</v>
      </c>
      <c r="AX7" s="104">
        <f>IF(Q7=0,"",IF(AW7=0,"",(AW7/Q7)))</f>
        <v>0.083333333333333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3</v>
      </c>
      <c r="BG7" s="110">
        <f>IF(Q7=0,"",IF(BF7=0,"",(BF7/Q7)))</f>
        <v>0.083333333333333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18</v>
      </c>
      <c r="BP7" s="117">
        <f>IF(Q7=0,"",IF(BO7=0,"",(BO7/Q7)))</f>
        <v>0.5</v>
      </c>
      <c r="BQ7" s="118">
        <v>4</v>
      </c>
      <c r="BR7" s="119">
        <f>IFERROR(BQ7/BO7,"-")</f>
        <v>0.22222222222222</v>
      </c>
      <c r="BS7" s="120">
        <v>1785538</v>
      </c>
      <c r="BT7" s="121">
        <f>IFERROR(BS7/BO7,"-")</f>
        <v>99196.555555556</v>
      </c>
      <c r="BU7" s="122"/>
      <c r="BV7" s="122">
        <v>1</v>
      </c>
      <c r="BW7" s="122">
        <v>3</v>
      </c>
      <c r="BX7" s="123">
        <v>5</v>
      </c>
      <c r="BY7" s="124">
        <f>IF(Q7=0,"",IF(BX7=0,"",(BX7/Q7)))</f>
        <v>0.13888888888889</v>
      </c>
      <c r="BZ7" s="125">
        <v>1</v>
      </c>
      <c r="CA7" s="126">
        <f>IFERROR(BZ7/BX7,"-")</f>
        <v>0.2</v>
      </c>
      <c r="CB7" s="127">
        <v>33000</v>
      </c>
      <c r="CC7" s="128">
        <f>IFERROR(CB7/BX7,"-")</f>
        <v>6600</v>
      </c>
      <c r="CD7" s="129"/>
      <c r="CE7" s="129"/>
      <c r="CF7" s="129">
        <v>1</v>
      </c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5</v>
      </c>
      <c r="CQ7" s="138">
        <v>1808538</v>
      </c>
      <c r="CR7" s="138">
        <v>1233538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30"/>
      <c r="B8" s="84"/>
      <c r="C8" s="84"/>
      <c r="D8" s="85"/>
      <c r="E8" s="85"/>
      <c r="F8" s="85"/>
      <c r="G8" s="86"/>
      <c r="H8" s="87"/>
      <c r="I8" s="87"/>
      <c r="J8" s="87"/>
      <c r="K8" s="177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3"/>
      <c r="Z8" s="183"/>
      <c r="AA8" s="183"/>
      <c r="AB8" s="183"/>
      <c r="AC8" s="33"/>
      <c r="AD8" s="57"/>
      <c r="AE8" s="61"/>
      <c r="AF8" s="62"/>
      <c r="AG8" s="61"/>
      <c r="AH8" s="65"/>
      <c r="AI8" s="66"/>
      <c r="AJ8" s="67"/>
      <c r="AK8" s="68"/>
      <c r="AL8" s="68"/>
      <c r="AM8" s="68"/>
      <c r="AN8" s="61"/>
      <c r="AO8" s="62"/>
      <c r="AP8" s="61"/>
      <c r="AQ8" s="65"/>
      <c r="AR8" s="66"/>
      <c r="AS8" s="67"/>
      <c r="AT8" s="68"/>
      <c r="AU8" s="68"/>
      <c r="AV8" s="68"/>
      <c r="AW8" s="61"/>
      <c r="AX8" s="62"/>
      <c r="AY8" s="61"/>
      <c r="AZ8" s="65"/>
      <c r="BA8" s="66"/>
      <c r="BB8" s="67"/>
      <c r="BC8" s="68"/>
      <c r="BD8" s="68"/>
      <c r="BE8" s="68"/>
      <c r="BF8" s="61"/>
      <c r="BG8" s="62"/>
      <c r="BH8" s="61"/>
      <c r="BI8" s="65"/>
      <c r="BJ8" s="66"/>
      <c r="BK8" s="67"/>
      <c r="BL8" s="68"/>
      <c r="BM8" s="68"/>
      <c r="BN8" s="68"/>
      <c r="BO8" s="63"/>
      <c r="BP8" s="64"/>
      <c r="BQ8" s="61"/>
      <c r="BR8" s="65"/>
      <c r="BS8" s="66"/>
      <c r="BT8" s="67"/>
      <c r="BU8" s="68"/>
      <c r="BV8" s="68"/>
      <c r="BW8" s="68"/>
      <c r="BX8" s="63"/>
      <c r="BY8" s="64"/>
      <c r="BZ8" s="61"/>
      <c r="CA8" s="65"/>
      <c r="CB8" s="66"/>
      <c r="CC8" s="67"/>
      <c r="CD8" s="68"/>
      <c r="CE8" s="68"/>
      <c r="CF8" s="68"/>
      <c r="CG8" s="63"/>
      <c r="CH8" s="64"/>
      <c r="CI8" s="61"/>
      <c r="CJ8" s="65"/>
      <c r="CK8" s="66"/>
      <c r="CL8" s="67"/>
      <c r="CM8" s="68"/>
      <c r="CN8" s="68"/>
      <c r="CO8" s="68"/>
      <c r="CP8" s="69"/>
      <c r="CQ8" s="66"/>
      <c r="CR8" s="66"/>
      <c r="CS8" s="66"/>
      <c r="CT8" s="70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3"/>
      <c r="K9" s="178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3"/>
      <c r="Z9" s="183"/>
      <c r="AA9" s="183"/>
      <c r="AB9" s="183"/>
      <c r="AC9" s="33"/>
      <c r="AD9" s="59"/>
      <c r="AE9" s="61"/>
      <c r="AF9" s="62"/>
      <c r="AG9" s="61"/>
      <c r="AH9" s="65"/>
      <c r="AI9" s="66"/>
      <c r="AJ9" s="67"/>
      <c r="AK9" s="68"/>
      <c r="AL9" s="68"/>
      <c r="AM9" s="68"/>
      <c r="AN9" s="61"/>
      <c r="AO9" s="62"/>
      <c r="AP9" s="61"/>
      <c r="AQ9" s="65"/>
      <c r="AR9" s="66"/>
      <c r="AS9" s="67"/>
      <c r="AT9" s="68"/>
      <c r="AU9" s="68"/>
      <c r="AV9" s="68"/>
      <c r="AW9" s="61"/>
      <c r="AX9" s="62"/>
      <c r="AY9" s="61"/>
      <c r="AZ9" s="65"/>
      <c r="BA9" s="66"/>
      <c r="BB9" s="67"/>
      <c r="BC9" s="68"/>
      <c r="BD9" s="68"/>
      <c r="BE9" s="68"/>
      <c r="BF9" s="61"/>
      <c r="BG9" s="62"/>
      <c r="BH9" s="61"/>
      <c r="BI9" s="65"/>
      <c r="BJ9" s="66"/>
      <c r="BK9" s="67"/>
      <c r="BL9" s="68"/>
      <c r="BM9" s="68"/>
      <c r="BN9" s="68"/>
      <c r="BO9" s="63"/>
      <c r="BP9" s="64"/>
      <c r="BQ9" s="61"/>
      <c r="BR9" s="65"/>
      <c r="BS9" s="66"/>
      <c r="BT9" s="67"/>
      <c r="BU9" s="68"/>
      <c r="BV9" s="68"/>
      <c r="BW9" s="68"/>
      <c r="BX9" s="63"/>
      <c r="BY9" s="64"/>
      <c r="BZ9" s="61"/>
      <c r="CA9" s="65"/>
      <c r="CB9" s="66"/>
      <c r="CC9" s="67"/>
      <c r="CD9" s="68"/>
      <c r="CE9" s="68"/>
      <c r="CF9" s="68"/>
      <c r="CG9" s="63"/>
      <c r="CH9" s="64"/>
      <c r="CI9" s="61"/>
      <c r="CJ9" s="65"/>
      <c r="CK9" s="66"/>
      <c r="CL9" s="67"/>
      <c r="CM9" s="68"/>
      <c r="CN9" s="68"/>
      <c r="CO9" s="68"/>
      <c r="CP9" s="69"/>
      <c r="CQ9" s="66"/>
      <c r="CR9" s="66"/>
      <c r="CS9" s="66"/>
      <c r="CT9" s="70"/>
    </row>
    <row r="10" spans="1:99">
      <c r="A10" s="19">
        <f>AC10</f>
        <v>14.828304</v>
      </c>
      <c r="B10" s="39"/>
      <c r="C10" s="39"/>
      <c r="D10" s="39"/>
      <c r="E10" s="39"/>
      <c r="F10" s="39"/>
      <c r="G10" s="39"/>
      <c r="H10" s="40" t="s">
        <v>143</v>
      </c>
      <c r="I10" s="40"/>
      <c r="J10" s="40"/>
      <c r="K10" s="179">
        <f>SUM(K6:K9)</f>
        <v>125000</v>
      </c>
      <c r="L10" s="41">
        <f>SUM(L6:L9)</f>
        <v>144</v>
      </c>
      <c r="M10" s="41">
        <f>SUM(M6:M9)</f>
        <v>86</v>
      </c>
      <c r="N10" s="41">
        <f>SUM(N6:N9)</f>
        <v>344</v>
      </c>
      <c r="O10" s="41">
        <f>SUM(O6:O9)</f>
        <v>46</v>
      </c>
      <c r="P10" s="41">
        <f>SUM(P6:P9)</f>
        <v>1</v>
      </c>
      <c r="Q10" s="41">
        <f>SUM(Q6:Q9)</f>
        <v>47</v>
      </c>
      <c r="R10" s="42">
        <f>IFERROR(Q10/N10,"-")</f>
        <v>0.13662790697674</v>
      </c>
      <c r="S10" s="76">
        <f>SUM(S6:S9)</f>
        <v>12</v>
      </c>
      <c r="T10" s="76">
        <f>SUM(T6:T9)</f>
        <v>10</v>
      </c>
      <c r="U10" s="42">
        <f>IFERROR(S10/Q10,"-")</f>
        <v>0.25531914893617</v>
      </c>
      <c r="V10" s="43">
        <f>IFERROR(K10/Q10,"-")</f>
        <v>2659.5744680851</v>
      </c>
      <c r="W10" s="44">
        <f>SUM(W6:W9)</f>
        <v>7</v>
      </c>
      <c r="X10" s="42">
        <f>IFERROR(W10/Q10,"-")</f>
        <v>0.14893617021277</v>
      </c>
      <c r="Y10" s="179">
        <f>SUM(Y6:Y9)</f>
        <v>1853538</v>
      </c>
      <c r="Z10" s="179">
        <f>IFERROR(Y10/Q10,"-")</f>
        <v>39436.978723404</v>
      </c>
      <c r="AA10" s="179">
        <f>IFERROR(Y10/W10,"-")</f>
        <v>264791.14285714</v>
      </c>
      <c r="AB10" s="179">
        <f>Y10-K10</f>
        <v>1728538</v>
      </c>
      <c r="AC10" s="45">
        <f>Y10/K10</f>
        <v>14.828304</v>
      </c>
      <c r="AD10" s="58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30.625" customWidth="true" style="72"/>
    <col min="5" max="5" width="8.25" customWidth="true" style="72"/>
    <col min="6" max="6" width="33.5" customWidth="true" style="72"/>
    <col min="7" max="7" width="12.25" customWidth="true" style="72"/>
    <col min="8" max="8" width="10.875" customWidth="true" style="72"/>
    <col min="9" max="9" width="10.875" customWidth="true" style="72"/>
    <col min="10" max="10" width="10.875" customWidth="true" style="72"/>
    <col min="11" max="11" width="10.375" customWidth="true" style="72"/>
    <col min="12" max="12" width="10.375" customWidth="true" style="72"/>
    <col min="13" max="13" width="10.375" customWidth="true" style="72"/>
    <col min="14" max="14" width="10.375" customWidth="true" style="72"/>
    <col min="15" max="15" width="7.375" customWidth="true" style="72"/>
    <col min="16" max="16" width="9" customWidth="true" style="72"/>
    <col min="17" max="17" width="9" customWidth="true" style="72"/>
    <col min="18" max="18" width="6.75" customWidth="true" style="72"/>
    <col min="19" max="19" width="7.875" customWidth="true" style="72"/>
    <col min="20" max="20" width="10" customWidth="true" style="72"/>
    <col min="21" max="21" width="9" customWidth="true" style="72"/>
    <col min="22" max="22" width="9" customWidth="true" style="72"/>
    <col min="23" max="23" width="12.375" customWidth="true" style="72"/>
    <col min="24" max="24" width="9" customWidth="true" style="72"/>
    <col min="25" max="25" width="9" customWidth="true" style="72"/>
    <col min="26" max="26" width="9" customWidth="true" style="72"/>
    <col min="27" max="27" width="9" customWidth="true" style="72"/>
    <col min="28" max="28" width="9" customWidth="true" style="72"/>
    <col min="29" max="29" width="9" customWidth="true" style="72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</cols>
  <sheetData>
    <row r="2" spans="1:95" customHeight="1" ht="13.5">
      <c r="A2" s="24" t="s">
        <v>0</v>
      </c>
      <c r="B2" s="27" t="s">
        <v>1</v>
      </c>
      <c r="C2" s="27"/>
      <c r="F2" s="75"/>
      <c r="G2" s="75"/>
      <c r="H2" s="75"/>
      <c r="I2" s="75"/>
      <c r="J2" s="75"/>
      <c r="K2" s="55"/>
      <c r="L2" s="55" t="s">
        <v>2</v>
      </c>
      <c r="M2" s="55"/>
      <c r="N2" s="55"/>
      <c r="O2" s="55" t="s">
        <v>3</v>
      </c>
      <c r="P2" s="55"/>
      <c r="Q2" s="55"/>
      <c r="R2" s="55"/>
      <c r="S2" s="55"/>
      <c r="T2" s="55"/>
      <c r="U2" s="55"/>
      <c r="V2" s="55"/>
      <c r="W2" s="55"/>
      <c r="X2" s="55"/>
      <c r="Y2" s="55"/>
      <c r="Z2" s="151" t="s">
        <v>4</v>
      </c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2" t="s">
        <v>5</v>
      </c>
      <c r="CL2" s="154" t="s">
        <v>6</v>
      </c>
      <c r="CM2" s="142" t="s">
        <v>7</v>
      </c>
      <c r="CN2" s="143"/>
      <c r="CO2" s="144"/>
    </row>
    <row r="3" spans="1:95" customHeight="1" ht="14.25">
      <c r="A3" s="27" t="s">
        <v>144</v>
      </c>
      <c r="B3" s="38"/>
      <c r="C3" s="38"/>
      <c r="D3" s="38"/>
      <c r="E3" s="38"/>
      <c r="F3" s="71"/>
      <c r="G3" s="55"/>
      <c r="H3" s="55"/>
      <c r="I3" s="140" t="s">
        <v>9</v>
      </c>
      <c r="J3" s="141"/>
      <c r="K3" s="27"/>
      <c r="L3" s="27"/>
      <c r="M3" s="27"/>
      <c r="N3" s="27"/>
      <c r="O3" s="27"/>
      <c r="P3" s="27"/>
      <c r="Q3" s="27"/>
      <c r="R3" s="27"/>
      <c r="S3" s="27"/>
      <c r="T3" s="27"/>
      <c r="U3" s="55"/>
      <c r="V3" s="55"/>
      <c r="W3" s="55"/>
      <c r="X3" s="55"/>
      <c r="Y3" s="55"/>
      <c r="Z3" s="145" t="s">
        <v>10</v>
      </c>
      <c r="AA3" s="146"/>
      <c r="AB3" s="146"/>
      <c r="AC3" s="146"/>
      <c r="AD3" s="146"/>
      <c r="AE3" s="146"/>
      <c r="AF3" s="146"/>
      <c r="AG3" s="146"/>
      <c r="AH3" s="146"/>
      <c r="AI3" s="157" t="s">
        <v>11</v>
      </c>
      <c r="AJ3" s="158"/>
      <c r="AK3" s="158"/>
      <c r="AL3" s="158"/>
      <c r="AM3" s="158"/>
      <c r="AN3" s="158"/>
      <c r="AO3" s="158"/>
      <c r="AP3" s="158"/>
      <c r="AQ3" s="159"/>
      <c r="AR3" s="160" t="s">
        <v>12</v>
      </c>
      <c r="AS3" s="161"/>
      <c r="AT3" s="161"/>
      <c r="AU3" s="161"/>
      <c r="AV3" s="161"/>
      <c r="AW3" s="161"/>
      <c r="AX3" s="161"/>
      <c r="AY3" s="161"/>
      <c r="AZ3" s="162"/>
      <c r="BA3" s="163" t="s">
        <v>13</v>
      </c>
      <c r="BB3" s="164"/>
      <c r="BC3" s="164"/>
      <c r="BD3" s="164"/>
      <c r="BE3" s="164"/>
      <c r="BF3" s="164"/>
      <c r="BG3" s="164"/>
      <c r="BH3" s="164"/>
      <c r="BI3" s="165"/>
      <c r="BJ3" s="166" t="s">
        <v>14</v>
      </c>
      <c r="BK3" s="167"/>
      <c r="BL3" s="167"/>
      <c r="BM3" s="167"/>
      <c r="BN3" s="167"/>
      <c r="BO3" s="167"/>
      <c r="BP3" s="167"/>
      <c r="BQ3" s="167"/>
      <c r="BR3" s="168"/>
      <c r="BS3" s="169" t="s">
        <v>15</v>
      </c>
      <c r="BT3" s="170"/>
      <c r="BU3" s="170"/>
      <c r="BV3" s="170"/>
      <c r="BW3" s="170"/>
      <c r="BX3" s="170"/>
      <c r="BY3" s="170"/>
      <c r="BZ3" s="170"/>
      <c r="CA3" s="171"/>
      <c r="CB3" s="172" t="s">
        <v>16</v>
      </c>
      <c r="CC3" s="173"/>
      <c r="CD3" s="173"/>
      <c r="CE3" s="173"/>
      <c r="CF3" s="173"/>
      <c r="CG3" s="173"/>
      <c r="CH3" s="173"/>
      <c r="CI3" s="173"/>
      <c r="CJ3" s="174"/>
      <c r="CK3" s="152"/>
      <c r="CL3" s="155"/>
      <c r="CM3" s="147" t="s">
        <v>17</v>
      </c>
      <c r="CN3" s="148"/>
      <c r="CO3" s="149" t="s">
        <v>18</v>
      </c>
    </row>
    <row r="4" spans="1:95">
      <c r="A4" s="26"/>
      <c r="B4" s="7" t="s">
        <v>19</v>
      </c>
      <c r="C4" s="7" t="s">
        <v>20</v>
      </c>
      <c r="D4" s="7" t="s">
        <v>145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6"/>
      <c r="Z4" s="46" t="s">
        <v>47</v>
      </c>
      <c r="AA4" s="46" t="s">
        <v>48</v>
      </c>
      <c r="AB4" s="46" t="s">
        <v>49</v>
      </c>
      <c r="AC4" s="46" t="s">
        <v>41</v>
      </c>
      <c r="AD4" s="46" t="s">
        <v>50</v>
      </c>
      <c r="AE4" s="46" t="s">
        <v>51</v>
      </c>
      <c r="AF4" s="46" t="s">
        <v>52</v>
      </c>
      <c r="AG4" s="46" t="s">
        <v>53</v>
      </c>
      <c r="AH4" s="46" t="s">
        <v>54</v>
      </c>
      <c r="AI4" s="47" t="s">
        <v>47</v>
      </c>
      <c r="AJ4" s="47" t="s">
        <v>48</v>
      </c>
      <c r="AK4" s="47" t="s">
        <v>49</v>
      </c>
      <c r="AL4" s="47" t="s">
        <v>41</v>
      </c>
      <c r="AM4" s="47" t="s">
        <v>50</v>
      </c>
      <c r="AN4" s="47" t="s">
        <v>51</v>
      </c>
      <c r="AO4" s="47" t="s">
        <v>52</v>
      </c>
      <c r="AP4" s="47" t="s">
        <v>53</v>
      </c>
      <c r="AQ4" s="47" t="s">
        <v>54</v>
      </c>
      <c r="AR4" s="48" t="s">
        <v>47</v>
      </c>
      <c r="AS4" s="48" t="s">
        <v>48</v>
      </c>
      <c r="AT4" s="48" t="s">
        <v>49</v>
      </c>
      <c r="AU4" s="48" t="s">
        <v>41</v>
      </c>
      <c r="AV4" s="48" t="s">
        <v>50</v>
      </c>
      <c r="AW4" s="48" t="s">
        <v>51</v>
      </c>
      <c r="AX4" s="48" t="s">
        <v>52</v>
      </c>
      <c r="AY4" s="48" t="s">
        <v>53</v>
      </c>
      <c r="AZ4" s="48" t="s">
        <v>54</v>
      </c>
      <c r="BA4" s="49" t="s">
        <v>47</v>
      </c>
      <c r="BB4" s="49" t="s">
        <v>48</v>
      </c>
      <c r="BC4" s="49" t="s">
        <v>49</v>
      </c>
      <c r="BD4" s="49" t="s">
        <v>41</v>
      </c>
      <c r="BE4" s="49" t="s">
        <v>50</v>
      </c>
      <c r="BF4" s="49" t="s">
        <v>51</v>
      </c>
      <c r="BG4" s="49" t="s">
        <v>52</v>
      </c>
      <c r="BH4" s="49" t="s">
        <v>53</v>
      </c>
      <c r="BI4" s="49" t="s">
        <v>54</v>
      </c>
      <c r="BJ4" s="115" t="s">
        <v>47</v>
      </c>
      <c r="BK4" s="115" t="s">
        <v>48</v>
      </c>
      <c r="BL4" s="115" t="s">
        <v>49</v>
      </c>
      <c r="BM4" s="115" t="s">
        <v>41</v>
      </c>
      <c r="BN4" s="115" t="s">
        <v>50</v>
      </c>
      <c r="BO4" s="115" t="s">
        <v>51</v>
      </c>
      <c r="BP4" s="115" t="s">
        <v>52</v>
      </c>
      <c r="BQ4" s="115" t="s">
        <v>53</v>
      </c>
      <c r="BR4" s="115" t="s">
        <v>54</v>
      </c>
      <c r="BS4" s="50" t="s">
        <v>47</v>
      </c>
      <c r="BT4" s="50" t="s">
        <v>48</v>
      </c>
      <c r="BU4" s="50" t="s">
        <v>49</v>
      </c>
      <c r="BV4" s="50" t="s">
        <v>41</v>
      </c>
      <c r="BW4" s="50" t="s">
        <v>50</v>
      </c>
      <c r="BX4" s="50" t="s">
        <v>51</v>
      </c>
      <c r="BY4" s="50" t="s">
        <v>52</v>
      </c>
      <c r="BZ4" s="50" t="s">
        <v>53</v>
      </c>
      <c r="CA4" s="50" t="s">
        <v>54</v>
      </c>
      <c r="CB4" s="51" t="s">
        <v>47</v>
      </c>
      <c r="CC4" s="51" t="s">
        <v>48</v>
      </c>
      <c r="CD4" s="51" t="s">
        <v>49</v>
      </c>
      <c r="CE4" s="51" t="s">
        <v>41</v>
      </c>
      <c r="CF4" s="51" t="s">
        <v>50</v>
      </c>
      <c r="CG4" s="51" t="s">
        <v>51</v>
      </c>
      <c r="CH4" s="51" t="s">
        <v>52</v>
      </c>
      <c r="CI4" s="51" t="s">
        <v>53</v>
      </c>
      <c r="CJ4" s="51" t="s">
        <v>54</v>
      </c>
      <c r="CK4" s="153"/>
      <c r="CL4" s="156"/>
      <c r="CM4" s="52" t="s">
        <v>55</v>
      </c>
      <c r="CN4" s="52" t="s">
        <v>56</v>
      </c>
      <c r="CO4" s="150"/>
    </row>
    <row r="5" spans="1:95">
      <c r="A5" s="19"/>
      <c r="B5" s="28"/>
      <c r="C5" s="28"/>
      <c r="D5" s="26"/>
      <c r="E5" s="26"/>
      <c r="F5" s="26"/>
      <c r="G5" s="35"/>
      <c r="H5" s="175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0"/>
      <c r="U5" s="180"/>
      <c r="V5" s="180"/>
      <c r="W5" s="180"/>
      <c r="X5" s="10"/>
      <c r="Y5" s="57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</row>
    <row r="6" spans="1:95">
      <c r="A6" s="78">
        <f>X6</f>
        <v>3.9469853429531</v>
      </c>
      <c r="B6" s="184" t="s">
        <v>146</v>
      </c>
      <c r="C6" s="184" t="s">
        <v>147</v>
      </c>
      <c r="D6" s="184"/>
      <c r="E6" s="184"/>
      <c r="F6" s="87" t="s">
        <v>148</v>
      </c>
      <c r="G6" s="87" t="s">
        <v>149</v>
      </c>
      <c r="H6" s="176">
        <v>439652</v>
      </c>
      <c r="I6" s="79">
        <v>367</v>
      </c>
      <c r="J6" s="79">
        <v>0</v>
      </c>
      <c r="K6" s="79">
        <v>30585</v>
      </c>
      <c r="L6" s="90">
        <v>148</v>
      </c>
      <c r="M6" s="80">
        <f>IFERROR(L6/K6,"-")</f>
        <v>0.0048389733529508</v>
      </c>
      <c r="N6" s="79">
        <v>45</v>
      </c>
      <c r="O6" s="79">
        <v>63</v>
      </c>
      <c r="P6" s="80">
        <f>IFERROR(N6/(L6),"-")</f>
        <v>0.30405405405405</v>
      </c>
      <c r="Q6" s="81">
        <f>IFERROR(H6/SUM(L6:L6),"-")</f>
        <v>2970.6216216216</v>
      </c>
      <c r="R6" s="82">
        <v>40</v>
      </c>
      <c r="S6" s="80">
        <f>IF(L6=0,"-",R6/L6)</f>
        <v>0.27027027027027</v>
      </c>
      <c r="T6" s="181">
        <v>1735300</v>
      </c>
      <c r="U6" s="182">
        <f>IFERROR(T6/L6,"-")</f>
        <v>11725</v>
      </c>
      <c r="V6" s="182">
        <f>IFERROR(T6/R6,"-")</f>
        <v>43382.5</v>
      </c>
      <c r="W6" s="176">
        <f>SUM(T6:T6)-SUM(H6:H6)</f>
        <v>1295648</v>
      </c>
      <c r="X6" s="83">
        <f>SUM(T6:T6)/SUM(H6:H6)</f>
        <v>3.9469853429531</v>
      </c>
      <c r="Y6" s="77"/>
      <c r="Z6" s="91"/>
      <c r="AA6" s="92">
        <f>IF(L6=0,"",IF(Z6=0,"",(Z6/L6)))</f>
        <v>0</v>
      </c>
      <c r="AB6" s="91"/>
      <c r="AC6" s="93" t="str">
        <f>IFERROR(AB6/Z6,"-")</f>
        <v>-</v>
      </c>
      <c r="AD6" s="94"/>
      <c r="AE6" s="95" t="str">
        <f>IFERROR(AD6/Z6,"-")</f>
        <v>-</v>
      </c>
      <c r="AF6" s="96"/>
      <c r="AG6" s="96"/>
      <c r="AH6" s="96"/>
      <c r="AI6" s="97"/>
      <c r="AJ6" s="98">
        <f>IF(L6=0,"",IF(AI6=0,"",(AI6/L6)))</f>
        <v>0</v>
      </c>
      <c r="AK6" s="97"/>
      <c r="AL6" s="99" t="str">
        <f>IFERROR(AK6/AI6,"-")</f>
        <v>-</v>
      </c>
      <c r="AM6" s="100"/>
      <c r="AN6" s="101" t="str">
        <f>IFERROR(AM6/AI6,"-")</f>
        <v>-</v>
      </c>
      <c r="AO6" s="102"/>
      <c r="AP6" s="102"/>
      <c r="AQ6" s="102"/>
      <c r="AR6" s="103"/>
      <c r="AS6" s="104">
        <f>IF(L6=0,"",IF(AR6=0,"",(AR6/L6)))</f>
        <v>0</v>
      </c>
      <c r="AT6" s="103"/>
      <c r="AU6" s="105" t="str">
        <f>IFERROR(AT6/AR6,"-")</f>
        <v>-</v>
      </c>
      <c r="AV6" s="106"/>
      <c r="AW6" s="107" t="str">
        <f>IFERROR(AV6/AR6,"-")</f>
        <v>-</v>
      </c>
      <c r="AX6" s="108"/>
      <c r="AY6" s="108"/>
      <c r="AZ6" s="108"/>
      <c r="BA6" s="109">
        <v>5</v>
      </c>
      <c r="BB6" s="110">
        <f>IF(L6=0,"",IF(BA6=0,"",(BA6/L6)))</f>
        <v>0.033783783783784</v>
      </c>
      <c r="BC6" s="109"/>
      <c r="BD6" s="111">
        <f>IFERROR(BC6/BA6,"-")</f>
        <v>0</v>
      </c>
      <c r="BE6" s="112"/>
      <c r="BF6" s="113">
        <f>IFERROR(BE6/BA6,"-")</f>
        <v>0</v>
      </c>
      <c r="BG6" s="114"/>
      <c r="BH6" s="114"/>
      <c r="BI6" s="114"/>
      <c r="BJ6" s="116">
        <v>61</v>
      </c>
      <c r="BK6" s="117">
        <f>IF(L6=0,"",IF(BJ6=0,"",(BJ6/L6)))</f>
        <v>0.41216216216216</v>
      </c>
      <c r="BL6" s="118">
        <v>12</v>
      </c>
      <c r="BM6" s="119">
        <f>IFERROR(BL6/BJ6,"-")</f>
        <v>0.19672131147541</v>
      </c>
      <c r="BN6" s="120">
        <v>606000</v>
      </c>
      <c r="BO6" s="121">
        <f>IFERROR(BN6/BJ6,"-")</f>
        <v>9934.4262295082</v>
      </c>
      <c r="BP6" s="122">
        <v>5</v>
      </c>
      <c r="BQ6" s="122">
        <v>4</v>
      </c>
      <c r="BR6" s="122">
        <v>3</v>
      </c>
      <c r="BS6" s="123">
        <v>73</v>
      </c>
      <c r="BT6" s="124">
        <f>IF(L6=0,"",IF(BS6=0,"",(BS6/L6)))</f>
        <v>0.49324324324324</v>
      </c>
      <c r="BU6" s="125">
        <v>25</v>
      </c>
      <c r="BV6" s="126">
        <f>IFERROR(BU6/BS6,"-")</f>
        <v>0.34246575342466</v>
      </c>
      <c r="BW6" s="127">
        <v>1080300</v>
      </c>
      <c r="BX6" s="128">
        <f>IFERROR(BW6/BS6,"-")</f>
        <v>14798.630136986</v>
      </c>
      <c r="BY6" s="129">
        <v>10</v>
      </c>
      <c r="BZ6" s="129">
        <v>3</v>
      </c>
      <c r="CA6" s="129">
        <v>12</v>
      </c>
      <c r="CB6" s="130">
        <v>9</v>
      </c>
      <c r="CC6" s="131">
        <f>IF(L6=0,"",IF(CB6=0,"",(CB6/L6)))</f>
        <v>0.060810810810811</v>
      </c>
      <c r="CD6" s="132">
        <v>3</v>
      </c>
      <c r="CE6" s="133">
        <f>IFERROR(CD6/CB6,"-")</f>
        <v>0.33333333333333</v>
      </c>
      <c r="CF6" s="134">
        <v>49000</v>
      </c>
      <c r="CG6" s="135">
        <f>IFERROR(CF6/CB6,"-")</f>
        <v>5444.4444444444</v>
      </c>
      <c r="CH6" s="136">
        <v>2</v>
      </c>
      <c r="CI6" s="136"/>
      <c r="CJ6" s="136">
        <v>1</v>
      </c>
      <c r="CK6" s="137">
        <v>40</v>
      </c>
      <c r="CL6" s="138">
        <v>1735300</v>
      </c>
      <c r="CM6" s="138">
        <v>485000</v>
      </c>
      <c r="CN6" s="138"/>
      <c r="CO6" s="139" t="str">
        <f>IF(AND(CM6=0,CN6=0),"",IF(AND(CM6&lt;=100000,CN6&lt;=100000),"",IF(CM6/CL6&gt;0.7,"男高",IF(CN6/CL6&gt;0.7,"女高",""))))</f>
        <v/>
      </c>
    </row>
    <row r="7" spans="1:95">
      <c r="A7" s="78" t="str">
        <f>X7</f>
        <v>0</v>
      </c>
      <c r="B7" s="184" t="s">
        <v>150</v>
      </c>
      <c r="C7" s="184" t="s">
        <v>147</v>
      </c>
      <c r="D7" s="184"/>
      <c r="E7" s="184"/>
      <c r="F7" s="87" t="s">
        <v>151</v>
      </c>
      <c r="G7" s="87" t="s">
        <v>149</v>
      </c>
      <c r="H7" s="176">
        <v>0</v>
      </c>
      <c r="I7" s="79">
        <v>0</v>
      </c>
      <c r="J7" s="79">
        <v>0</v>
      </c>
      <c r="K7" s="79">
        <v>85</v>
      </c>
      <c r="L7" s="90">
        <v>0</v>
      </c>
      <c r="M7" s="80">
        <f>IFERROR(L7/K7,"-")</f>
        <v>0</v>
      </c>
      <c r="N7" s="79">
        <v>0</v>
      </c>
      <c r="O7" s="79">
        <v>0</v>
      </c>
      <c r="P7" s="80" t="str">
        <f>IFERROR(N7/(L7),"-")</f>
        <v>-</v>
      </c>
      <c r="Q7" s="81" t="str">
        <f>IFERROR(H7/SUM(L7:L7),"-")</f>
        <v>-</v>
      </c>
      <c r="R7" s="82">
        <v>0</v>
      </c>
      <c r="S7" s="80" t="str">
        <f>IF(L7=0,"-",R7/L7)</f>
        <v>-</v>
      </c>
      <c r="T7" s="181"/>
      <c r="U7" s="182" t="str">
        <f>IFERROR(T7/L7,"-")</f>
        <v>-</v>
      </c>
      <c r="V7" s="182" t="str">
        <f>IFERROR(T7/R7,"-")</f>
        <v>-</v>
      </c>
      <c r="W7" s="176">
        <f>SUM(T7:T7)-SUM(H7:H7)</f>
        <v>0</v>
      </c>
      <c r="X7" s="83" t="str">
        <f>SUM(T7:T7)/SUM(H7:H7)</f>
        <v>0</v>
      </c>
      <c r="Y7" s="77"/>
      <c r="Z7" s="91"/>
      <c r="AA7" s="92" t="str">
        <f>IF(L7=0,"",IF(Z7=0,"",(Z7/L7)))</f>
        <v/>
      </c>
      <c r="AB7" s="91"/>
      <c r="AC7" s="93" t="str">
        <f>IFERROR(AB7/Z7,"-")</f>
        <v>-</v>
      </c>
      <c r="AD7" s="94"/>
      <c r="AE7" s="95" t="str">
        <f>IFERROR(AD7/Z7,"-")</f>
        <v>-</v>
      </c>
      <c r="AF7" s="96"/>
      <c r="AG7" s="96"/>
      <c r="AH7" s="96"/>
      <c r="AI7" s="97"/>
      <c r="AJ7" s="98" t="str">
        <f>IF(L7=0,"",IF(AI7=0,"",(AI7/L7)))</f>
        <v/>
      </c>
      <c r="AK7" s="97"/>
      <c r="AL7" s="99" t="str">
        <f>IFERROR(AK7/AI7,"-")</f>
        <v>-</v>
      </c>
      <c r="AM7" s="100"/>
      <c r="AN7" s="101" t="str">
        <f>IFERROR(AM7/AI7,"-")</f>
        <v>-</v>
      </c>
      <c r="AO7" s="102"/>
      <c r="AP7" s="102"/>
      <c r="AQ7" s="102"/>
      <c r="AR7" s="103"/>
      <c r="AS7" s="104" t="str">
        <f>IF(L7=0,"",IF(AR7=0,"",(AR7/L7)))</f>
        <v/>
      </c>
      <c r="AT7" s="103"/>
      <c r="AU7" s="105" t="str">
        <f>IFERROR(AT7/AR7,"-")</f>
        <v>-</v>
      </c>
      <c r="AV7" s="106"/>
      <c r="AW7" s="107" t="str">
        <f>IFERROR(AV7/AR7,"-")</f>
        <v>-</v>
      </c>
      <c r="AX7" s="108"/>
      <c r="AY7" s="108"/>
      <c r="AZ7" s="108"/>
      <c r="BA7" s="109"/>
      <c r="BB7" s="110" t="str">
        <f>IF(L7=0,"",IF(BA7=0,"",(BA7/L7)))</f>
        <v/>
      </c>
      <c r="BC7" s="109"/>
      <c r="BD7" s="111" t="str">
        <f>IFERROR(BC7/BA7,"-")</f>
        <v>-</v>
      </c>
      <c r="BE7" s="112"/>
      <c r="BF7" s="113" t="str">
        <f>IFERROR(BE7/BA7,"-")</f>
        <v>-</v>
      </c>
      <c r="BG7" s="114"/>
      <c r="BH7" s="114"/>
      <c r="BI7" s="114"/>
      <c r="BJ7" s="116"/>
      <c r="BK7" s="117" t="str">
        <f>IF(L7=0,"",IF(BJ7=0,"",(BJ7/L7)))</f>
        <v/>
      </c>
      <c r="BL7" s="118"/>
      <c r="BM7" s="119" t="str">
        <f>IFERROR(BL7/BJ7,"-")</f>
        <v>-</v>
      </c>
      <c r="BN7" s="120"/>
      <c r="BO7" s="121" t="str">
        <f>IFERROR(BN7/BJ7,"-")</f>
        <v>-</v>
      </c>
      <c r="BP7" s="122"/>
      <c r="BQ7" s="122"/>
      <c r="BR7" s="122"/>
      <c r="BS7" s="123"/>
      <c r="BT7" s="124" t="str">
        <f>IF(L7=0,"",IF(BS7=0,"",(BS7/L7)))</f>
        <v/>
      </c>
      <c r="BU7" s="125"/>
      <c r="BV7" s="126" t="str">
        <f>IFERROR(BU7/BS7,"-")</f>
        <v>-</v>
      </c>
      <c r="BW7" s="127"/>
      <c r="BX7" s="128" t="str">
        <f>IFERROR(BW7/BS7,"-")</f>
        <v>-</v>
      </c>
      <c r="BY7" s="129"/>
      <c r="BZ7" s="129"/>
      <c r="CA7" s="129"/>
      <c r="CB7" s="130"/>
      <c r="CC7" s="131" t="str">
        <f>IF(L7=0,"",IF(CB7=0,"",(CB7/L7)))</f>
        <v/>
      </c>
      <c r="CD7" s="132"/>
      <c r="CE7" s="133" t="str">
        <f>IFERROR(CD7/CB7,"-")</f>
        <v>-</v>
      </c>
      <c r="CF7" s="134"/>
      <c r="CG7" s="135" t="str">
        <f>IFERROR(CF7/CB7,"-")</f>
        <v>-</v>
      </c>
      <c r="CH7" s="136"/>
      <c r="CI7" s="136"/>
      <c r="CJ7" s="136"/>
      <c r="CK7" s="137">
        <v>0</v>
      </c>
      <c r="CL7" s="138"/>
      <c r="CM7" s="138"/>
      <c r="CN7" s="138"/>
      <c r="CO7" s="139" t="str">
        <f>IF(AND(CM7=0,CN7=0),"",IF(AND(CM7&lt;=100000,CN7&lt;=100000),"",IF(CM7/CL7&gt;0.7,"男高",IF(CN7/CL7&gt;0.7,"女高",""))))</f>
        <v/>
      </c>
    </row>
    <row r="8" spans="1:95">
      <c r="A8" s="30"/>
      <c r="B8" s="84"/>
      <c r="C8" s="84"/>
      <c r="D8" s="85"/>
      <c r="E8" s="86"/>
      <c r="F8" s="87"/>
      <c r="G8" s="87"/>
      <c r="H8" s="177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3"/>
      <c r="U8" s="183"/>
      <c r="V8" s="183"/>
      <c r="W8" s="183"/>
      <c r="X8" s="33"/>
      <c r="Y8" s="57"/>
      <c r="Z8" s="61"/>
      <c r="AA8" s="62"/>
      <c r="AB8" s="61"/>
      <c r="AC8" s="65"/>
      <c r="AD8" s="66"/>
      <c r="AE8" s="67"/>
      <c r="AF8" s="68"/>
      <c r="AG8" s="68"/>
      <c r="AH8" s="68"/>
      <c r="AI8" s="61"/>
      <c r="AJ8" s="62"/>
      <c r="AK8" s="61"/>
      <c r="AL8" s="65"/>
      <c r="AM8" s="66"/>
      <c r="AN8" s="67"/>
      <c r="AO8" s="68"/>
      <c r="AP8" s="68"/>
      <c r="AQ8" s="68"/>
      <c r="AR8" s="61"/>
      <c r="AS8" s="62"/>
      <c r="AT8" s="61"/>
      <c r="AU8" s="65"/>
      <c r="AV8" s="66"/>
      <c r="AW8" s="67"/>
      <c r="AX8" s="68"/>
      <c r="AY8" s="68"/>
      <c r="AZ8" s="68"/>
      <c r="BA8" s="61"/>
      <c r="BB8" s="62"/>
      <c r="BC8" s="61"/>
      <c r="BD8" s="65"/>
      <c r="BE8" s="66"/>
      <c r="BF8" s="67"/>
      <c r="BG8" s="68"/>
      <c r="BH8" s="68"/>
      <c r="BI8" s="68"/>
      <c r="BJ8" s="63"/>
      <c r="BK8" s="64"/>
      <c r="BL8" s="61"/>
      <c r="BM8" s="65"/>
      <c r="BN8" s="66"/>
      <c r="BO8" s="67"/>
      <c r="BP8" s="68"/>
      <c r="BQ8" s="68"/>
      <c r="BR8" s="68"/>
      <c r="BS8" s="63"/>
      <c r="BT8" s="64"/>
      <c r="BU8" s="61"/>
      <c r="BV8" s="65"/>
      <c r="BW8" s="66"/>
      <c r="BX8" s="67"/>
      <c r="BY8" s="68"/>
      <c r="BZ8" s="68"/>
      <c r="CA8" s="68"/>
      <c r="CB8" s="63"/>
      <c r="CC8" s="64"/>
      <c r="CD8" s="61"/>
      <c r="CE8" s="65"/>
      <c r="CF8" s="66"/>
      <c r="CG8" s="67"/>
      <c r="CH8" s="68"/>
      <c r="CI8" s="68"/>
      <c r="CJ8" s="68"/>
      <c r="CK8" s="69"/>
      <c r="CL8" s="66"/>
      <c r="CM8" s="66"/>
      <c r="CN8" s="66"/>
      <c r="CO8" s="70"/>
    </row>
    <row r="9" spans="1:95">
      <c r="A9" s="30"/>
      <c r="B9" s="37"/>
      <c r="C9" s="37"/>
      <c r="D9" s="31"/>
      <c r="E9" s="31"/>
      <c r="F9" s="36"/>
      <c r="G9" s="73"/>
      <c r="H9" s="178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3"/>
      <c r="U9" s="183"/>
      <c r="V9" s="183"/>
      <c r="W9" s="183"/>
      <c r="X9" s="33"/>
      <c r="Y9" s="59"/>
      <c r="Z9" s="61"/>
      <c r="AA9" s="62"/>
      <c r="AB9" s="61"/>
      <c r="AC9" s="65"/>
      <c r="AD9" s="66"/>
      <c r="AE9" s="67"/>
      <c r="AF9" s="68"/>
      <c r="AG9" s="68"/>
      <c r="AH9" s="68"/>
      <c r="AI9" s="61"/>
      <c r="AJ9" s="62"/>
      <c r="AK9" s="61"/>
      <c r="AL9" s="65"/>
      <c r="AM9" s="66"/>
      <c r="AN9" s="67"/>
      <c r="AO9" s="68"/>
      <c r="AP9" s="68"/>
      <c r="AQ9" s="68"/>
      <c r="AR9" s="61"/>
      <c r="AS9" s="62"/>
      <c r="AT9" s="61"/>
      <c r="AU9" s="65"/>
      <c r="AV9" s="66"/>
      <c r="AW9" s="67"/>
      <c r="AX9" s="68"/>
      <c r="AY9" s="68"/>
      <c r="AZ9" s="68"/>
      <c r="BA9" s="61"/>
      <c r="BB9" s="62"/>
      <c r="BC9" s="61"/>
      <c r="BD9" s="65"/>
      <c r="BE9" s="66"/>
      <c r="BF9" s="67"/>
      <c r="BG9" s="68"/>
      <c r="BH9" s="68"/>
      <c r="BI9" s="68"/>
      <c r="BJ9" s="63"/>
      <c r="BK9" s="64"/>
      <c r="BL9" s="61"/>
      <c r="BM9" s="65"/>
      <c r="BN9" s="66"/>
      <c r="BO9" s="67"/>
      <c r="BP9" s="68"/>
      <c r="BQ9" s="68"/>
      <c r="BR9" s="68"/>
      <c r="BS9" s="63"/>
      <c r="BT9" s="64"/>
      <c r="BU9" s="61"/>
      <c r="BV9" s="65"/>
      <c r="BW9" s="66"/>
      <c r="BX9" s="67"/>
      <c r="BY9" s="68"/>
      <c r="BZ9" s="68"/>
      <c r="CA9" s="68"/>
      <c r="CB9" s="63"/>
      <c r="CC9" s="64"/>
      <c r="CD9" s="61"/>
      <c r="CE9" s="65"/>
      <c r="CF9" s="66"/>
      <c r="CG9" s="67"/>
      <c r="CH9" s="68"/>
      <c r="CI9" s="68"/>
      <c r="CJ9" s="68"/>
      <c r="CK9" s="69"/>
      <c r="CL9" s="66"/>
      <c r="CM9" s="66"/>
      <c r="CN9" s="66"/>
      <c r="CO9" s="70"/>
    </row>
    <row r="10" spans="1:95">
      <c r="A10" s="19">
        <f>Z10</f>
        <v/>
      </c>
      <c r="B10" s="41"/>
      <c r="C10" s="41"/>
      <c r="D10" s="41"/>
      <c r="E10" s="41"/>
      <c r="F10" s="40" t="s">
        <v>152</v>
      </c>
      <c r="G10" s="40"/>
      <c r="H10" s="179"/>
      <c r="I10" s="41">
        <f>SUM(I6:I9)</f>
        <v>367</v>
      </c>
      <c r="J10" s="41">
        <f>SUM(J6:J9)</f>
        <v>0</v>
      </c>
      <c r="K10" s="41">
        <f>SUM(K6:K9)</f>
        <v>30670</v>
      </c>
      <c r="L10" s="41">
        <f>SUM(L6:L9)</f>
        <v>148</v>
      </c>
      <c r="M10" s="42">
        <f>IFERROR(L10/K10,"-")</f>
        <v>0.0048255624388653</v>
      </c>
      <c r="N10" s="76">
        <f>SUM(N6:N9)</f>
        <v>45</v>
      </c>
      <c r="O10" s="76">
        <f>SUM(O6:O9)</f>
        <v>63</v>
      </c>
      <c r="P10" s="42">
        <f>IFERROR(N10/L10,"-")</f>
        <v>0.30405405405405</v>
      </c>
      <c r="Q10" s="43">
        <f>IFERROR(H10/L10,"-")</f>
        <v>0</v>
      </c>
      <c r="R10" s="44">
        <f>SUM(R6:R9)</f>
        <v>40</v>
      </c>
      <c r="S10" s="42">
        <f>IFERROR(R10/L10,"-")</f>
        <v>0.27027027027027</v>
      </c>
      <c r="T10" s="179">
        <f>SUM(T6:T9)</f>
        <v>1735300</v>
      </c>
      <c r="U10" s="179">
        <f>IFERROR(T10/L10,"-")</f>
        <v>11725</v>
      </c>
      <c r="V10" s="179">
        <f>IFERROR(T10/R10,"-")</f>
        <v>43382.5</v>
      </c>
      <c r="W10" s="179">
        <f>T10-H10</f>
        <v>1735300</v>
      </c>
      <c r="X10" s="45" t="str">
        <f>T10/H10</f>
        <v>0</v>
      </c>
      <c r="Y10" s="58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新聞</vt:lpstr>
      <vt:lpstr>雑誌</vt:lpstr>
      <vt:lpstr>DVD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