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<sst xmlns="http://schemas.openxmlformats.org/spreadsheetml/2006/main" uniqueCount="153">
  <si>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</si>
  <si>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</si>
  <si>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</si>
  <si>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</si>
  <si>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</si>
  <si>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</si>
  <si>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</si>
  <si>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</si>
  <si>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</si>
  <si>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</si>
  <si>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</si>
  <si>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</si>
  <si>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</si>
  <si>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</si>
  <si>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</si>
  <si>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</si>
  <si>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</si>
  <si>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</si>
  <si>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</si>
  <si>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</si>
  <si>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</si>
  <si>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</si>
  <si>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</si>
  <si>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</si>
  <si>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</si>
  <si>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</si>
  <si>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</si>
  <si>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</si>
  <si>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</si>
  <si>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</si>
  <si>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</si>
  <si>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</si>
  <si>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</si>
  <si>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</si>
  <si>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</si>
  <si>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</si>
  <si>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</si>
  <si>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</si>
  <si>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</si>
  <si>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</si>
  <si>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</si>
  <si>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</si>
  <si>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</si>
  <si>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</si>
  <si>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</si>
  <si>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</si>
  <si>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</si>
  <si>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</si>
  <si>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</si>
  <si>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</si>
  <si>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</si>
  <si>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</si>
  <si>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</si>
  <si>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</si>
  <si>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</si>
  <si>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</si>
  <si>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</si>
  <si>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sd2033</t>
  </si>
  <si>
    <t>インターカラー</t>
  </si>
  <si>
    <t>①デリヘル版3（塩見彩）</t>
  </si>
  <si>
    <t>①もう50代の熟女だけど</t>
  </si>
  <si>
    <t>lp02</t>
  </si>
  <si>
    <t>東スポ 8回セット</t>
  </si>
  <si>
    <t>全2段金土</t>
  </si>
  <si>
    <t>4/1～</t>
  </si>
  <si>
    <t>sd2034</t>
  </si>
  <si>
    <t>空電</t>
  </si>
  <si>
    <t>sd2035</t>
  </si>
  <si>
    <t>②Secondストーリー2（塩見彩）</t>
  </si>
  <si>
    <t>②ほんわかゆるふわ熟女と会えるなんて大当たり！</t>
  </si>
  <si>
    <t>sd2036</t>
  </si>
  <si>
    <t>sd2037</t>
  </si>
  <si>
    <t>③旧デイリー風（塩見彩）</t>
  </si>
  <si>
    <t>③日本の恋愛結婚サイト番付第1位に推薦します</t>
  </si>
  <si>
    <t>sd2038</t>
  </si>
  <si>
    <t>sd2039</t>
  </si>
  <si>
    <t>①黒：右女3（塩見彩）</t>
  </si>
  <si>
    <t>206「【2022年版最新】マジかよ！70歳でも会えちゃう神サイト」</t>
  </si>
  <si>
    <t>スポニチ関東</t>
  </si>
  <si>
    <t>半2段つかみ20段保証</t>
  </si>
  <si>
    <t>20段保証</t>
  </si>
  <si>
    <t>sd2040</t>
  </si>
  <si>
    <t>sd2041</t>
  </si>
  <si>
    <t>②興奮版（塩見彩）</t>
  </si>
  <si>
    <t>207「人生で一度は訪れたい出会いの老舗〇〇」</t>
  </si>
  <si>
    <t>sd2042</t>
  </si>
  <si>
    <t>sd2043</t>
  </si>
  <si>
    <t>208「前代未聞！出会いっぱなし」</t>
  </si>
  <si>
    <t>sd2044</t>
  </si>
  <si>
    <t>sd2045</t>
  </si>
  <si>
    <t>④大正版（塩見彩）</t>
  </si>
  <si>
    <t>50〜70代男性限定熟女好きな男性募集中</t>
  </si>
  <si>
    <t>sd2046</t>
  </si>
  <si>
    <t>sd2047</t>
  </si>
  <si>
    <t>①旧デイリー風（塩見彩）</t>
  </si>
  <si>
    <t>①70歳までの出会いリクルート</t>
  </si>
  <si>
    <t>ニッカン西部</t>
  </si>
  <si>
    <t>1～10日</t>
  </si>
  <si>
    <t>sd2048</t>
  </si>
  <si>
    <t>sd2049</t>
  </si>
  <si>
    <t>②ナンパ不要美熟女ホイホイの神サイト</t>
  </si>
  <si>
    <t>11～20日</t>
  </si>
  <si>
    <t>sd2050</t>
  </si>
  <si>
    <t>sd2051</t>
  </si>
  <si>
    <t>③右女3（塩見彩）</t>
  </si>
  <si>
    <t>③出会い史上、最もブックマークされた出会いのサイト</t>
  </si>
  <si>
    <t>21～31日</t>
  </si>
  <si>
    <t>sd2052</t>
  </si>
  <si>
    <t>新聞 TOTAL</t>
  </si>
  <si>
    <t>●雑誌 広告</t>
  </si>
  <si>
    <t>ak344</t>
  </si>
  <si>
    <t>アドライヴ</t>
  </si>
  <si>
    <t>大洋図書</t>
  </si>
  <si>
    <t>2P_対談風_どきどき</t>
  </si>
  <si>
    <t>実話ナックルズGOLD ドキュメント</t>
  </si>
  <si>
    <t>4C2P</t>
  </si>
  <si>
    <t>4月05日(火)</t>
  </si>
  <si>
    <t>ak345</t>
  </si>
  <si>
    <t>ak346</t>
  </si>
  <si>
    <t>徳間書店</t>
  </si>
  <si>
    <t>DVD漫画たかし_セリフアレンジ</t>
  </si>
  <si>
    <t>アサヒ芸能.4W火</t>
  </si>
  <si>
    <t>DVD袋裏4C</t>
  </si>
  <si>
    <t>4月26日(火)</t>
  </si>
  <si>
    <t>ak347</t>
  </si>
  <si>
    <t>ht271</t>
  </si>
  <si>
    <t>RNパック</t>
  </si>
  <si>
    <t>4月01日(金)</t>
  </si>
  <si>
    <t>ht272</t>
  </si>
  <si>
    <t>ht273</t>
  </si>
  <si>
    <t>ht274</t>
  </si>
  <si>
    <t>ht275</t>
  </si>
  <si>
    <t>ht276</t>
  </si>
  <si>
    <t>雑誌 TOTAL</t>
  </si>
  <si>
    <t>●DVD 広告</t>
  </si>
  <si>
    <t>pk263</t>
  </si>
  <si>
    <t>楽楽出版</t>
  </si>
  <si>
    <t>DVD漫画たかし</t>
  </si>
  <si>
    <t>毎月売</t>
  </si>
  <si>
    <t>EXCITING MAX!SPECIAL</t>
  </si>
  <si>
    <t>DVD袋裏1C+コンテンツ枠</t>
  </si>
  <si>
    <t>4月11日(月)</t>
  </si>
  <si>
    <t>pk264</t>
  </si>
  <si>
    <t>DVD TOTAL</t>
  </si>
  <si>
    <t>●リスティング 広告</t>
  </si>
  <si>
    <t>UA</t>
  </si>
  <si>
    <t>adyd</t>
  </si>
  <si>
    <t>ADIT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</si>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</sst>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2.01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500000</v>
      </c>
      <c r="L6" s="79">
        <v>19</v>
      </c>
      <c r="M6" s="79">
        <v>0</v>
      </c>
      <c r="N6" s="79">
        <v>219</v>
      </c>
      <c r="O6" s="88">
        <v>8</v>
      </c>
      <c r="P6" s="89">
        <v>0</v>
      </c>
      <c r="Q6" s="90">
        <f>O6+P6</f>
        <v>8</v>
      </c>
      <c r="R6" s="80">
        <f>IFERROR(Q6/N6,"-")</f>
        <v>0.036529680365297</v>
      </c>
      <c r="S6" s="79">
        <v>3</v>
      </c>
      <c r="T6" s="79">
        <v>2</v>
      </c>
      <c r="U6" s="80">
        <f>IFERROR(T6/(Q6),"-")</f>
        <v>0.25</v>
      </c>
      <c r="V6" s="81">
        <f>IFERROR(K6/SUM(Q6:Q11),"-")</f>
        <v>16666.666666667</v>
      </c>
      <c r="W6" s="82">
        <v>6</v>
      </c>
      <c r="X6" s="80">
        <f>IF(Q6=0,"-",W6/Q6)</f>
        <v>0.75</v>
      </c>
      <c r="Y6" s="181">
        <v>242000</v>
      </c>
      <c r="Z6" s="182">
        <f>IFERROR(Y6/Q6,"-")</f>
        <v>30250</v>
      </c>
      <c r="AA6" s="182">
        <f>IFERROR(Y6/W6,"-")</f>
        <v>40333.333333333</v>
      </c>
      <c r="AB6" s="176">
        <f>SUM(Y6:Y11)-SUM(K6:K11)</f>
        <v>505000</v>
      </c>
      <c r="AC6" s="83">
        <f>SUM(Y6:Y11)/SUM(K6:K11)</f>
        <v>2.01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0.5</v>
      </c>
      <c r="BQ6" s="118">
        <v>4</v>
      </c>
      <c r="BR6" s="119">
        <f>IFERROR(BQ6/BO6,"-")</f>
        <v>1</v>
      </c>
      <c r="BS6" s="120">
        <v>206000</v>
      </c>
      <c r="BT6" s="121">
        <f>IFERROR(BS6/BO6,"-")</f>
        <v>51500</v>
      </c>
      <c r="BU6" s="122">
        <v>2</v>
      </c>
      <c r="BV6" s="122"/>
      <c r="BW6" s="122">
        <v>2</v>
      </c>
      <c r="BX6" s="123">
        <v>3</v>
      </c>
      <c r="BY6" s="124">
        <f>IF(Q6=0,"",IF(BX6=0,"",(BX6/Q6)))</f>
        <v>0.375</v>
      </c>
      <c r="BZ6" s="125">
        <v>2</v>
      </c>
      <c r="CA6" s="126">
        <f>IFERROR(BZ6/BX6,"-")</f>
        <v>0.66666666666667</v>
      </c>
      <c r="CB6" s="127">
        <v>36000</v>
      </c>
      <c r="CC6" s="128">
        <f>IFERROR(CB6/BX6,"-")</f>
        <v>12000</v>
      </c>
      <c r="CD6" s="129"/>
      <c r="CE6" s="129">
        <v>1</v>
      </c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6</v>
      </c>
      <c r="CQ6" s="138">
        <v>242000</v>
      </c>
      <c r="CR6" s="138">
        <v>120000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101</v>
      </c>
      <c r="M7" s="79">
        <v>40</v>
      </c>
      <c r="N7" s="79">
        <v>56</v>
      </c>
      <c r="O7" s="88">
        <v>8</v>
      </c>
      <c r="P7" s="89">
        <v>0</v>
      </c>
      <c r="Q7" s="90">
        <f>O7+P7</f>
        <v>8</v>
      </c>
      <c r="R7" s="80">
        <f>IFERROR(Q7/N7,"-")</f>
        <v>0.14285714285714</v>
      </c>
      <c r="S7" s="79">
        <v>2</v>
      </c>
      <c r="T7" s="79">
        <v>4</v>
      </c>
      <c r="U7" s="80">
        <f>IFERROR(T7/(Q7),"-")</f>
        <v>0.5</v>
      </c>
      <c r="V7" s="81"/>
      <c r="W7" s="82">
        <v>1</v>
      </c>
      <c r="X7" s="80">
        <f>IF(Q7=0,"-",W7/Q7)</f>
        <v>0.125</v>
      </c>
      <c r="Y7" s="181">
        <v>5000</v>
      </c>
      <c r="Z7" s="182">
        <f>IFERROR(Y7/Q7,"-")</f>
        <v>625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0.25</v>
      </c>
      <c r="BH7" s="109">
        <v>1</v>
      </c>
      <c r="BI7" s="111">
        <f>IFERROR(BH7/BF7,"-")</f>
        <v>0.5</v>
      </c>
      <c r="BJ7" s="112">
        <v>5000</v>
      </c>
      <c r="BK7" s="113">
        <f>IFERROR(BJ7/BF7,"-")</f>
        <v>2500</v>
      </c>
      <c r="BL7" s="114">
        <v>1</v>
      </c>
      <c r="BM7" s="114"/>
      <c r="BN7" s="114"/>
      <c r="BO7" s="116">
        <v>3</v>
      </c>
      <c r="BP7" s="117">
        <f>IF(Q7=0,"",IF(BO7=0,"",(BO7/Q7)))</f>
        <v>0.375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15</v>
      </c>
      <c r="M8" s="79">
        <v>0</v>
      </c>
      <c r="N8" s="79">
        <v>96</v>
      </c>
      <c r="O8" s="88">
        <v>6</v>
      </c>
      <c r="P8" s="89">
        <v>0</v>
      </c>
      <c r="Q8" s="90">
        <f>O8+P8</f>
        <v>6</v>
      </c>
      <c r="R8" s="80">
        <f>IFERROR(Q8/N8,"-")</f>
        <v>0.0625</v>
      </c>
      <c r="S8" s="79">
        <v>2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0.16666666666667</v>
      </c>
      <c r="Y8" s="181">
        <v>35000</v>
      </c>
      <c r="Z8" s="182">
        <f>IFERROR(Y8/Q8,"-")</f>
        <v>5833.3333333333</v>
      </c>
      <c r="AA8" s="182">
        <f>IFERROR(Y8/W8,"-")</f>
        <v>35000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0.16666666666667</v>
      </c>
      <c r="BZ8" s="125">
        <v>1</v>
      </c>
      <c r="CA8" s="126">
        <f>IFERROR(BZ8/BX8,"-")</f>
        <v>1</v>
      </c>
      <c r="CB8" s="127">
        <v>35000</v>
      </c>
      <c r="CC8" s="128">
        <f>IFERROR(CB8/BX8,"-")</f>
        <v>35000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35000</v>
      </c>
      <c r="CR8" s="138">
        <v>35000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43</v>
      </c>
      <c r="M9" s="79">
        <v>23</v>
      </c>
      <c r="N9" s="79">
        <v>15</v>
      </c>
      <c r="O9" s="88">
        <v>4</v>
      </c>
      <c r="P9" s="89">
        <v>0</v>
      </c>
      <c r="Q9" s="90">
        <f>O9+P9</f>
        <v>4</v>
      </c>
      <c r="R9" s="80">
        <f>IFERROR(Q9/N9,"-")</f>
        <v>0.26666666666667</v>
      </c>
      <c r="S9" s="79">
        <v>2</v>
      </c>
      <c r="T9" s="79">
        <v>1</v>
      </c>
      <c r="U9" s="80">
        <f>IFERROR(T9/(Q9),"-")</f>
        <v>0.25</v>
      </c>
      <c r="V9" s="81"/>
      <c r="W9" s="82">
        <v>3</v>
      </c>
      <c r="X9" s="80">
        <f>IF(Q9=0,"-",W9/Q9)</f>
        <v>0.75</v>
      </c>
      <c r="Y9" s="181">
        <v>723000</v>
      </c>
      <c r="Z9" s="182">
        <f>IFERROR(Y9/Q9,"-")</f>
        <v>180750</v>
      </c>
      <c r="AA9" s="182">
        <f>IFERROR(Y9/W9,"-")</f>
        <v>241000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2</v>
      </c>
      <c r="BY9" s="124">
        <f>IF(Q9=0,"",IF(BX9=0,"",(BX9/Q9)))</f>
        <v>0.5</v>
      </c>
      <c r="BZ9" s="125">
        <v>2</v>
      </c>
      <c r="CA9" s="126">
        <f>IFERROR(BZ9/BX9,"-")</f>
        <v>1</v>
      </c>
      <c r="CB9" s="127">
        <v>703000</v>
      </c>
      <c r="CC9" s="128">
        <f>IFERROR(CB9/BX9,"-")</f>
        <v>351500</v>
      </c>
      <c r="CD9" s="129"/>
      <c r="CE9" s="129"/>
      <c r="CF9" s="129">
        <v>2</v>
      </c>
      <c r="CG9" s="130">
        <v>2</v>
      </c>
      <c r="CH9" s="131">
        <f>IF(Q9=0,"",IF(CG9=0,"",(CG9/Q9)))</f>
        <v>0.5</v>
      </c>
      <c r="CI9" s="132">
        <v>1</v>
      </c>
      <c r="CJ9" s="133">
        <f>IFERROR(CI9/CG9,"-")</f>
        <v>0.5</v>
      </c>
      <c r="CK9" s="134">
        <v>20000</v>
      </c>
      <c r="CL9" s="135">
        <f>IFERROR(CK9/CG9,"-")</f>
        <v>10000</v>
      </c>
      <c r="CM9" s="136"/>
      <c r="CN9" s="136"/>
      <c r="CO9" s="136">
        <v>1</v>
      </c>
      <c r="CP9" s="137">
        <v>3</v>
      </c>
      <c r="CQ9" s="138">
        <v>723000</v>
      </c>
      <c r="CR9" s="138">
        <v>685000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9</v>
      </c>
      <c r="M10" s="79">
        <v>0</v>
      </c>
      <c r="N10" s="79">
        <v>33</v>
      </c>
      <c r="O10" s="88">
        <v>4</v>
      </c>
      <c r="P10" s="89">
        <v>0</v>
      </c>
      <c r="Q10" s="90">
        <f>O10+P10</f>
        <v>4</v>
      </c>
      <c r="R10" s="80">
        <f>IFERROR(Q10/N10,"-")</f>
        <v>0.12121212121212</v>
      </c>
      <c r="S10" s="79">
        <v>2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93</v>
      </c>
      <c r="M11" s="79">
        <v>10</v>
      </c>
      <c r="N11" s="79">
        <v>2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2.5425</v>
      </c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 t="s">
        <v>78</v>
      </c>
      <c r="I12" s="87" t="s">
        <v>79</v>
      </c>
      <c r="J12" s="87" t="s">
        <v>80</v>
      </c>
      <c r="K12" s="176">
        <v>400000</v>
      </c>
      <c r="L12" s="79">
        <v>5</v>
      </c>
      <c r="M12" s="79">
        <v>0</v>
      </c>
      <c r="N12" s="79">
        <v>63</v>
      </c>
      <c r="O12" s="88">
        <v>2</v>
      </c>
      <c r="P12" s="89">
        <v>0</v>
      </c>
      <c r="Q12" s="90">
        <f>O12+P12</f>
        <v>2</v>
      </c>
      <c r="R12" s="80">
        <f>IFERROR(Q12/N12,"-")</f>
        <v>0.031746031746032</v>
      </c>
      <c r="S12" s="79">
        <v>0</v>
      </c>
      <c r="T12" s="79">
        <v>0</v>
      </c>
      <c r="U12" s="80">
        <f>IFERROR(T12/(Q12),"-")</f>
        <v>0</v>
      </c>
      <c r="V12" s="81">
        <f>IFERROR(K12/SUM(Q12:Q19),"-")</f>
        <v>12121.212121212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SUM(Y12:Y19)-SUM(K12:K19)</f>
        <v>617000</v>
      </c>
      <c r="AC12" s="83">
        <f>SUM(Y12:Y19)/SUM(K12:K19)</f>
        <v>2.5425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89</v>
      </c>
      <c r="M13" s="79">
        <v>27</v>
      </c>
      <c r="N13" s="79">
        <v>40</v>
      </c>
      <c r="O13" s="88">
        <v>2</v>
      </c>
      <c r="P13" s="89">
        <v>0</v>
      </c>
      <c r="Q13" s="90">
        <f>O13+P13</f>
        <v>2</v>
      </c>
      <c r="R13" s="80">
        <f>IFERROR(Q13/N13,"-")</f>
        <v>0.05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0.5</v>
      </c>
      <c r="Y13" s="181">
        <v>8000</v>
      </c>
      <c r="Z13" s="182">
        <f>IFERROR(Y13/Q13,"-")</f>
        <v>4000</v>
      </c>
      <c r="AA13" s="182">
        <f>IFERROR(Y13/W13,"-")</f>
        <v>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>
        <v>1</v>
      </c>
      <c r="BI13" s="111">
        <f>IFERROR(BH13/BF13,"-")</f>
        <v>1</v>
      </c>
      <c r="BJ13" s="112">
        <v>8000</v>
      </c>
      <c r="BK13" s="113">
        <f>IFERROR(BJ13/BF13,"-")</f>
        <v>8000</v>
      </c>
      <c r="BL13" s="114">
        <v>1</v>
      </c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8000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82</v>
      </c>
      <c r="C14" s="184" t="s">
        <v>58</v>
      </c>
      <c r="D14" s="184"/>
      <c r="E14" s="184" t="s">
        <v>83</v>
      </c>
      <c r="F14" s="184" t="s">
        <v>84</v>
      </c>
      <c r="G14" s="184" t="s">
        <v>61</v>
      </c>
      <c r="H14" s="87"/>
      <c r="I14" s="87" t="s">
        <v>79</v>
      </c>
      <c r="J14" s="87"/>
      <c r="K14" s="176"/>
      <c r="L14" s="79">
        <v>9</v>
      </c>
      <c r="M14" s="79">
        <v>0</v>
      </c>
      <c r="N14" s="79">
        <v>62</v>
      </c>
      <c r="O14" s="88">
        <v>1</v>
      </c>
      <c r="P14" s="89">
        <v>0</v>
      </c>
      <c r="Q14" s="90">
        <f>O14+P14</f>
        <v>1</v>
      </c>
      <c r="R14" s="80">
        <f>IFERROR(Q14/N14,"-")</f>
        <v>0.016129032258065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83</v>
      </c>
      <c r="F15" s="184" t="s">
        <v>84</v>
      </c>
      <c r="G15" s="184" t="s">
        <v>66</v>
      </c>
      <c r="H15" s="87"/>
      <c r="I15" s="87"/>
      <c r="J15" s="87"/>
      <c r="K15" s="176"/>
      <c r="L15" s="79">
        <v>39</v>
      </c>
      <c r="M15" s="79">
        <v>25</v>
      </c>
      <c r="N15" s="79">
        <v>28</v>
      </c>
      <c r="O15" s="88">
        <v>5</v>
      </c>
      <c r="P15" s="89">
        <v>0</v>
      </c>
      <c r="Q15" s="90">
        <f>O15+P15</f>
        <v>5</v>
      </c>
      <c r="R15" s="80">
        <f>IFERROR(Q15/N15,"-")</f>
        <v>0.17857142857143</v>
      </c>
      <c r="S15" s="79">
        <v>3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0.4</v>
      </c>
      <c r="Y15" s="181">
        <v>150000</v>
      </c>
      <c r="Z15" s="182">
        <f>IFERROR(Y15/Q15,"-")</f>
        <v>30000</v>
      </c>
      <c r="AA15" s="182">
        <f>IFERROR(Y15/W15,"-")</f>
        <v>75000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0.4</v>
      </c>
      <c r="BQ15" s="118">
        <v>1</v>
      </c>
      <c r="BR15" s="119">
        <f>IFERROR(BQ15/BO15,"-")</f>
        <v>0.5</v>
      </c>
      <c r="BS15" s="120">
        <v>10000</v>
      </c>
      <c r="BT15" s="121">
        <f>IFERROR(BS15/BO15,"-")</f>
        <v>5000</v>
      </c>
      <c r="BU15" s="122">
        <v>1</v>
      </c>
      <c r="BV15" s="122"/>
      <c r="BW15" s="122"/>
      <c r="BX15" s="123">
        <v>3</v>
      </c>
      <c r="BY15" s="124">
        <f>IF(Q15=0,"",IF(BX15=0,"",(BX15/Q15)))</f>
        <v>0.6</v>
      </c>
      <c r="BZ15" s="125">
        <v>1</v>
      </c>
      <c r="CA15" s="126">
        <f>IFERROR(BZ15/BX15,"-")</f>
        <v>0.33333333333333</v>
      </c>
      <c r="CB15" s="127">
        <v>140000</v>
      </c>
      <c r="CC15" s="128">
        <f>IFERROR(CB15/BX15,"-")</f>
        <v>46666.666666667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150000</v>
      </c>
      <c r="CR15" s="138">
        <v>140000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86</v>
      </c>
      <c r="C16" s="184" t="s">
        <v>58</v>
      </c>
      <c r="D16" s="184"/>
      <c r="E16" s="184" t="s">
        <v>72</v>
      </c>
      <c r="F16" s="184" t="s">
        <v>87</v>
      </c>
      <c r="G16" s="184" t="s">
        <v>61</v>
      </c>
      <c r="H16" s="87"/>
      <c r="I16" s="87" t="s">
        <v>79</v>
      </c>
      <c r="J16" s="87"/>
      <c r="K16" s="176"/>
      <c r="L16" s="79">
        <v>12</v>
      </c>
      <c r="M16" s="79">
        <v>0</v>
      </c>
      <c r="N16" s="79">
        <v>62</v>
      </c>
      <c r="O16" s="88">
        <v>4</v>
      </c>
      <c r="P16" s="89">
        <v>0</v>
      </c>
      <c r="Q16" s="90">
        <f>O16+P16</f>
        <v>4</v>
      </c>
      <c r="R16" s="80">
        <f>IFERROR(Q16/N16,"-")</f>
        <v>0.064516129032258</v>
      </c>
      <c r="S16" s="79">
        <v>0</v>
      </c>
      <c r="T16" s="79">
        <v>2</v>
      </c>
      <c r="U16" s="80">
        <f>IFERROR(T16/(Q16),"-")</f>
        <v>0.5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88</v>
      </c>
      <c r="C17" s="184" t="s">
        <v>58</v>
      </c>
      <c r="D17" s="184"/>
      <c r="E17" s="184" t="s">
        <v>72</v>
      </c>
      <c r="F17" s="184" t="s">
        <v>87</v>
      </c>
      <c r="G17" s="184" t="s">
        <v>66</v>
      </c>
      <c r="H17" s="87"/>
      <c r="I17" s="87"/>
      <c r="J17" s="87"/>
      <c r="K17" s="176"/>
      <c r="L17" s="79">
        <v>47</v>
      </c>
      <c r="M17" s="79">
        <v>12</v>
      </c>
      <c r="N17" s="79">
        <v>18</v>
      </c>
      <c r="O17" s="88">
        <v>1</v>
      </c>
      <c r="P17" s="89">
        <v>0</v>
      </c>
      <c r="Q17" s="90">
        <f>O17+P17</f>
        <v>1</v>
      </c>
      <c r="R17" s="80">
        <f>IFERROR(Q17/N17,"-")</f>
        <v>0.055555555555556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90</v>
      </c>
      <c r="F18" s="184" t="s">
        <v>91</v>
      </c>
      <c r="G18" s="184" t="s">
        <v>61</v>
      </c>
      <c r="H18" s="87"/>
      <c r="I18" s="87" t="s">
        <v>79</v>
      </c>
      <c r="J18" s="87"/>
      <c r="K18" s="176"/>
      <c r="L18" s="79">
        <v>28</v>
      </c>
      <c r="M18" s="79">
        <v>0</v>
      </c>
      <c r="N18" s="79">
        <v>119</v>
      </c>
      <c r="O18" s="88">
        <v>10</v>
      </c>
      <c r="P18" s="89">
        <v>0</v>
      </c>
      <c r="Q18" s="90">
        <f>O18+P18</f>
        <v>10</v>
      </c>
      <c r="R18" s="80">
        <f>IFERROR(Q18/N18,"-")</f>
        <v>0.084033613445378</v>
      </c>
      <c r="S18" s="79">
        <v>1</v>
      </c>
      <c r="T18" s="79">
        <v>3</v>
      </c>
      <c r="U18" s="80">
        <f>IFERROR(T18/(Q18),"-")</f>
        <v>0.3</v>
      </c>
      <c r="V18" s="81"/>
      <c r="W18" s="82">
        <v>1</v>
      </c>
      <c r="X18" s="80">
        <f>IF(Q18=0,"-",W18/Q18)</f>
        <v>0.1</v>
      </c>
      <c r="Y18" s="181">
        <v>121000</v>
      </c>
      <c r="Z18" s="182">
        <f>IFERROR(Y18/Q18,"-")</f>
        <v>12100</v>
      </c>
      <c r="AA18" s="182">
        <f>IFERROR(Y18/W18,"-")</f>
        <v>121000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5</v>
      </c>
      <c r="BY18" s="124">
        <f>IF(Q18=0,"",IF(BX18=0,"",(BX18/Q18)))</f>
        <v>0.5</v>
      </c>
      <c r="BZ18" s="125">
        <v>1</v>
      </c>
      <c r="CA18" s="126">
        <f>IFERROR(BZ18/BX18,"-")</f>
        <v>0.2</v>
      </c>
      <c r="CB18" s="127">
        <v>121000</v>
      </c>
      <c r="CC18" s="128">
        <f>IFERROR(CB18/BX18,"-")</f>
        <v>24200</v>
      </c>
      <c r="CD18" s="129"/>
      <c r="CE18" s="129"/>
      <c r="CF18" s="129">
        <v>1</v>
      </c>
      <c r="CG18" s="130">
        <v>2</v>
      </c>
      <c r="CH18" s="131">
        <f>IF(Q18=0,"",IF(CG18=0,"",(CG18/Q18)))</f>
        <v>0.2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1</v>
      </c>
      <c r="CQ18" s="138">
        <v>121000</v>
      </c>
      <c r="CR18" s="138">
        <v>121000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92</v>
      </c>
      <c r="C19" s="184" t="s">
        <v>58</v>
      </c>
      <c r="D19" s="184"/>
      <c r="E19" s="184" t="s">
        <v>90</v>
      </c>
      <c r="F19" s="184" t="s">
        <v>91</v>
      </c>
      <c r="G19" s="184" t="s">
        <v>66</v>
      </c>
      <c r="H19" s="87"/>
      <c r="I19" s="87"/>
      <c r="J19" s="87"/>
      <c r="K19" s="176"/>
      <c r="L19" s="79">
        <v>53</v>
      </c>
      <c r="M19" s="79">
        <v>34</v>
      </c>
      <c r="N19" s="79">
        <v>53</v>
      </c>
      <c r="O19" s="88">
        <v>8</v>
      </c>
      <c r="P19" s="89">
        <v>0</v>
      </c>
      <c r="Q19" s="90">
        <f>O19+P19</f>
        <v>8</v>
      </c>
      <c r="R19" s="80">
        <f>IFERROR(Q19/N19,"-")</f>
        <v>0.15094339622642</v>
      </c>
      <c r="S19" s="79">
        <v>2</v>
      </c>
      <c r="T19" s="79">
        <v>1</v>
      </c>
      <c r="U19" s="80">
        <f>IFERROR(T19/(Q19),"-")</f>
        <v>0.125</v>
      </c>
      <c r="V19" s="81"/>
      <c r="W19" s="82">
        <v>4</v>
      </c>
      <c r="X19" s="80">
        <f>IF(Q19=0,"-",W19/Q19)</f>
        <v>0.5</v>
      </c>
      <c r="Y19" s="181">
        <v>738000</v>
      </c>
      <c r="Z19" s="182">
        <f>IFERROR(Y19/Q19,"-")</f>
        <v>92250</v>
      </c>
      <c r="AA19" s="182">
        <f>IFERROR(Y19/W19,"-")</f>
        <v>184500</v>
      </c>
      <c r="AB19" s="176"/>
      <c r="AC19" s="83"/>
      <c r="AD19" s="77"/>
      <c r="AE19" s="91">
        <v>1</v>
      </c>
      <c r="AF19" s="92">
        <f>IF(Q19=0,"",IF(AE19=0,"",(AE19/Q19)))</f>
        <v>0.125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0.375</v>
      </c>
      <c r="BQ19" s="118">
        <v>1</v>
      </c>
      <c r="BR19" s="119">
        <f>IFERROR(BQ19/BO19,"-")</f>
        <v>0.33333333333333</v>
      </c>
      <c r="BS19" s="120">
        <v>3000</v>
      </c>
      <c r="BT19" s="121">
        <f>IFERROR(BS19/BO19,"-")</f>
        <v>1000</v>
      </c>
      <c r="BU19" s="122">
        <v>1</v>
      </c>
      <c r="BV19" s="122"/>
      <c r="BW19" s="122"/>
      <c r="BX19" s="123">
        <v>3</v>
      </c>
      <c r="BY19" s="124">
        <f>IF(Q19=0,"",IF(BX19=0,"",(BX19/Q19)))</f>
        <v>0.375</v>
      </c>
      <c r="BZ19" s="125">
        <v>2</v>
      </c>
      <c r="CA19" s="126">
        <f>IFERROR(BZ19/BX19,"-")</f>
        <v>0.66666666666667</v>
      </c>
      <c r="CB19" s="127">
        <v>732000</v>
      </c>
      <c r="CC19" s="128">
        <f>IFERROR(CB19/BX19,"-")</f>
        <v>244000</v>
      </c>
      <c r="CD19" s="129"/>
      <c r="CE19" s="129"/>
      <c r="CF19" s="129">
        <v>2</v>
      </c>
      <c r="CG19" s="130">
        <v>1</v>
      </c>
      <c r="CH19" s="131">
        <f>IF(Q19=0,"",IF(CG19=0,"",(CG19/Q19)))</f>
        <v>0.125</v>
      </c>
      <c r="CI19" s="132">
        <v>1</v>
      </c>
      <c r="CJ19" s="133">
        <f>IFERROR(CI19/CG19,"-")</f>
        <v>1</v>
      </c>
      <c r="CK19" s="134">
        <v>3000</v>
      </c>
      <c r="CL19" s="135">
        <f>IFERROR(CK19/CG19,"-")</f>
        <v>3000</v>
      </c>
      <c r="CM19" s="136">
        <v>1</v>
      </c>
      <c r="CN19" s="136"/>
      <c r="CO19" s="136"/>
      <c r="CP19" s="137">
        <v>4</v>
      </c>
      <c r="CQ19" s="138">
        <v>738000</v>
      </c>
      <c r="CR19" s="138">
        <v>607000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0.65</v>
      </c>
      <c r="B20" s="184" t="s">
        <v>93</v>
      </c>
      <c r="C20" s="184" t="s">
        <v>58</v>
      </c>
      <c r="D20" s="184"/>
      <c r="E20" s="184" t="s">
        <v>94</v>
      </c>
      <c r="F20" s="184" t="s">
        <v>95</v>
      </c>
      <c r="G20" s="184" t="s">
        <v>61</v>
      </c>
      <c r="H20" s="87" t="s">
        <v>96</v>
      </c>
      <c r="I20" s="87" t="s">
        <v>79</v>
      </c>
      <c r="J20" s="87" t="s">
        <v>97</v>
      </c>
      <c r="K20" s="176">
        <v>200000</v>
      </c>
      <c r="L20" s="79">
        <v>10</v>
      </c>
      <c r="M20" s="79">
        <v>0</v>
      </c>
      <c r="N20" s="79">
        <v>74</v>
      </c>
      <c r="O20" s="88">
        <v>1</v>
      </c>
      <c r="P20" s="89">
        <v>0</v>
      </c>
      <c r="Q20" s="90">
        <f>O20+P20</f>
        <v>1</v>
      </c>
      <c r="R20" s="80">
        <f>IFERROR(Q20/N20,"-")</f>
        <v>0.013513513513514</v>
      </c>
      <c r="S20" s="79">
        <v>1</v>
      </c>
      <c r="T20" s="79">
        <v>0</v>
      </c>
      <c r="U20" s="80">
        <f>IFERROR(T20/(Q20),"-")</f>
        <v>0</v>
      </c>
      <c r="V20" s="81">
        <f>IFERROR(K20/SUM(Q20:Q25),"-")</f>
        <v>8000</v>
      </c>
      <c r="W20" s="82">
        <v>1</v>
      </c>
      <c r="X20" s="80">
        <f>IF(Q20=0,"-",W20/Q20)</f>
        <v>1</v>
      </c>
      <c r="Y20" s="181">
        <v>18000</v>
      </c>
      <c r="Z20" s="182">
        <f>IFERROR(Y20/Q20,"-")</f>
        <v>18000</v>
      </c>
      <c r="AA20" s="182">
        <f>IFERROR(Y20/W20,"-")</f>
        <v>18000</v>
      </c>
      <c r="AB20" s="176">
        <f>SUM(Y20:Y25)-SUM(K20:K25)</f>
        <v>-70000</v>
      </c>
      <c r="AC20" s="83">
        <f>SUM(Y20:Y25)/SUM(K20:K25)</f>
        <v>0.65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1</v>
      </c>
      <c r="BH20" s="109">
        <v>1</v>
      </c>
      <c r="BI20" s="111">
        <f>IFERROR(BH20/BF20,"-")</f>
        <v>1</v>
      </c>
      <c r="BJ20" s="112">
        <v>18000</v>
      </c>
      <c r="BK20" s="113">
        <f>IFERROR(BJ20/BF20,"-")</f>
        <v>18000</v>
      </c>
      <c r="BL20" s="114"/>
      <c r="BM20" s="114"/>
      <c r="BN20" s="114">
        <v>1</v>
      </c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18000</v>
      </c>
      <c r="CR20" s="138">
        <v>18000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98</v>
      </c>
      <c r="C21" s="184" t="s">
        <v>58</v>
      </c>
      <c r="D21" s="184"/>
      <c r="E21" s="184" t="s">
        <v>94</v>
      </c>
      <c r="F21" s="184" t="s">
        <v>95</v>
      </c>
      <c r="G21" s="184" t="s">
        <v>66</v>
      </c>
      <c r="H21" s="87"/>
      <c r="I21" s="87"/>
      <c r="J21" s="87"/>
      <c r="K21" s="176"/>
      <c r="L21" s="79">
        <v>9</v>
      </c>
      <c r="M21" s="79">
        <v>7</v>
      </c>
      <c r="N21" s="79">
        <v>4</v>
      </c>
      <c r="O21" s="88">
        <v>2</v>
      </c>
      <c r="P21" s="89">
        <v>0</v>
      </c>
      <c r="Q21" s="90">
        <f>O21+P21</f>
        <v>2</v>
      </c>
      <c r="R21" s="80">
        <f>IFERROR(Q21/N21,"-")</f>
        <v>0.5</v>
      </c>
      <c r="S21" s="79">
        <v>1</v>
      </c>
      <c r="T21" s="79">
        <v>1</v>
      </c>
      <c r="U21" s="80">
        <f>IFERROR(T21/(Q21),"-")</f>
        <v>0.5</v>
      </c>
      <c r="V21" s="81"/>
      <c r="W21" s="82">
        <v>2</v>
      </c>
      <c r="X21" s="80">
        <f>IF(Q21=0,"-",W21/Q21)</f>
        <v>1</v>
      </c>
      <c r="Y21" s="181">
        <v>28000</v>
      </c>
      <c r="Z21" s="182">
        <f>IFERROR(Y21/Q21,"-")</f>
        <v>14000</v>
      </c>
      <c r="AA21" s="182">
        <f>IFERROR(Y21/W21,"-")</f>
        <v>14000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0.5</v>
      </c>
      <c r="BZ21" s="125">
        <v>1</v>
      </c>
      <c r="CA21" s="126">
        <f>IFERROR(BZ21/BX21,"-")</f>
        <v>1</v>
      </c>
      <c r="CB21" s="127">
        <v>20000</v>
      </c>
      <c r="CC21" s="128">
        <f>IFERROR(CB21/BX21,"-")</f>
        <v>20000</v>
      </c>
      <c r="CD21" s="129"/>
      <c r="CE21" s="129"/>
      <c r="CF21" s="129">
        <v>1</v>
      </c>
      <c r="CG21" s="130">
        <v>1</v>
      </c>
      <c r="CH21" s="131">
        <f>IF(Q21=0,"",IF(CG21=0,"",(CG21/Q21)))</f>
        <v>0.5</v>
      </c>
      <c r="CI21" s="132">
        <v>1</v>
      </c>
      <c r="CJ21" s="133">
        <f>IFERROR(CI21/CG21,"-")</f>
        <v>1</v>
      </c>
      <c r="CK21" s="134">
        <v>8000</v>
      </c>
      <c r="CL21" s="135">
        <f>IFERROR(CK21/CG21,"-")</f>
        <v>8000</v>
      </c>
      <c r="CM21" s="136"/>
      <c r="CN21" s="136">
        <v>1</v>
      </c>
      <c r="CO21" s="136"/>
      <c r="CP21" s="137">
        <v>2</v>
      </c>
      <c r="CQ21" s="138">
        <v>28000</v>
      </c>
      <c r="CR21" s="138">
        <v>20000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99</v>
      </c>
      <c r="C22" s="184" t="s">
        <v>58</v>
      </c>
      <c r="D22" s="184"/>
      <c r="E22" s="184" t="s">
        <v>83</v>
      </c>
      <c r="F22" s="184" t="s">
        <v>100</v>
      </c>
      <c r="G22" s="184" t="s">
        <v>61</v>
      </c>
      <c r="H22" s="87"/>
      <c r="I22" s="87" t="s">
        <v>79</v>
      </c>
      <c r="J22" s="87" t="s">
        <v>101</v>
      </c>
      <c r="K22" s="176"/>
      <c r="L22" s="79">
        <v>8</v>
      </c>
      <c r="M22" s="79">
        <v>0</v>
      </c>
      <c r="N22" s="79">
        <v>40</v>
      </c>
      <c r="O22" s="88">
        <v>4</v>
      </c>
      <c r="P22" s="89">
        <v>0</v>
      </c>
      <c r="Q22" s="90">
        <f>O22+P22</f>
        <v>4</v>
      </c>
      <c r="R22" s="80">
        <f>IFERROR(Q22/N22,"-")</f>
        <v>0.1</v>
      </c>
      <c r="S22" s="79">
        <v>1</v>
      </c>
      <c r="T22" s="79">
        <v>1</v>
      </c>
      <c r="U22" s="80">
        <f>IFERROR(T22/(Q22),"-")</f>
        <v>0.25</v>
      </c>
      <c r="V22" s="81"/>
      <c r="W22" s="82">
        <v>1</v>
      </c>
      <c r="X22" s="80">
        <f>IF(Q22=0,"-",W22/Q22)</f>
        <v>0.25</v>
      </c>
      <c r="Y22" s="181">
        <v>5000</v>
      </c>
      <c r="Z22" s="182">
        <f>IFERROR(Y22/Q22,"-")</f>
        <v>1250</v>
      </c>
      <c r="AA22" s="182">
        <f>IFERROR(Y22/W22,"-")</f>
        <v>5000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0.25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1</v>
      </c>
      <c r="AX22" s="104">
        <f>IF(Q22=0,"",IF(AW22=0,"",(AW22/Q22)))</f>
        <v>0.25</v>
      </c>
      <c r="AY22" s="103">
        <v>1</v>
      </c>
      <c r="AZ22" s="105">
        <f>IFERROR(AY22/AW22,"-")</f>
        <v>1</v>
      </c>
      <c r="BA22" s="106">
        <v>5000</v>
      </c>
      <c r="BB22" s="107">
        <f>IFERROR(BA22/AW22,"-")</f>
        <v>5000</v>
      </c>
      <c r="BC22" s="108">
        <v>1</v>
      </c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2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5000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102</v>
      </c>
      <c r="C23" s="184" t="s">
        <v>58</v>
      </c>
      <c r="D23" s="184"/>
      <c r="E23" s="184" t="s">
        <v>83</v>
      </c>
      <c r="F23" s="184" t="s">
        <v>100</v>
      </c>
      <c r="G23" s="184" t="s">
        <v>66</v>
      </c>
      <c r="H23" s="87"/>
      <c r="I23" s="87"/>
      <c r="J23" s="87"/>
      <c r="K23" s="176"/>
      <c r="L23" s="79">
        <v>61</v>
      </c>
      <c r="M23" s="79">
        <v>41</v>
      </c>
      <c r="N23" s="79">
        <v>38</v>
      </c>
      <c r="O23" s="88">
        <v>13</v>
      </c>
      <c r="P23" s="89">
        <v>0</v>
      </c>
      <c r="Q23" s="90">
        <f>O23+P23</f>
        <v>13</v>
      </c>
      <c r="R23" s="80">
        <f>IFERROR(Q23/N23,"-")</f>
        <v>0.34210526315789</v>
      </c>
      <c r="S23" s="79">
        <v>7</v>
      </c>
      <c r="T23" s="79">
        <v>4</v>
      </c>
      <c r="U23" s="80">
        <f>IFERROR(T23/(Q23),"-")</f>
        <v>0.30769230769231</v>
      </c>
      <c r="V23" s="81"/>
      <c r="W23" s="82">
        <v>3</v>
      </c>
      <c r="X23" s="80">
        <f>IF(Q23=0,"-",W23/Q23)</f>
        <v>0.23076923076923</v>
      </c>
      <c r="Y23" s="181">
        <v>79000</v>
      </c>
      <c r="Z23" s="182">
        <f>IFERROR(Y23/Q23,"-")</f>
        <v>6076.9230769231</v>
      </c>
      <c r="AA23" s="182">
        <f>IFERROR(Y23/W23,"-")</f>
        <v>26333.333333333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0.076923076923077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0.076923076923077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0.076923076923077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6</v>
      </c>
      <c r="BP23" s="117">
        <f>IF(Q23=0,"",IF(BO23=0,"",(BO23/Q23)))</f>
        <v>0.46153846153846</v>
      </c>
      <c r="BQ23" s="118">
        <v>1</v>
      </c>
      <c r="BR23" s="119">
        <f>IFERROR(BQ23/BO23,"-")</f>
        <v>0.16666666666667</v>
      </c>
      <c r="BS23" s="120">
        <v>48000</v>
      </c>
      <c r="BT23" s="121">
        <f>IFERROR(BS23/BO23,"-")</f>
        <v>8000</v>
      </c>
      <c r="BU23" s="122"/>
      <c r="BV23" s="122"/>
      <c r="BW23" s="122">
        <v>1</v>
      </c>
      <c r="BX23" s="123">
        <v>3</v>
      </c>
      <c r="BY23" s="124">
        <f>IF(Q23=0,"",IF(BX23=0,"",(BX23/Q23)))</f>
        <v>0.23076923076923</v>
      </c>
      <c r="BZ23" s="125">
        <v>1</v>
      </c>
      <c r="CA23" s="126">
        <f>IFERROR(BZ23/BX23,"-")</f>
        <v>0.33333333333333</v>
      </c>
      <c r="CB23" s="127">
        <v>3000</v>
      </c>
      <c r="CC23" s="128">
        <f>IFERROR(CB23/BX23,"-")</f>
        <v>1000</v>
      </c>
      <c r="CD23" s="129">
        <v>1</v>
      </c>
      <c r="CE23" s="129"/>
      <c r="CF23" s="129"/>
      <c r="CG23" s="130">
        <v>1</v>
      </c>
      <c r="CH23" s="131">
        <f>IF(Q23=0,"",IF(CG23=0,"",(CG23/Q23)))</f>
        <v>0.076923076923077</v>
      </c>
      <c r="CI23" s="132">
        <v>1</v>
      </c>
      <c r="CJ23" s="133">
        <f>IFERROR(CI23/CG23,"-")</f>
        <v>1</v>
      </c>
      <c r="CK23" s="134">
        <v>28000</v>
      </c>
      <c r="CL23" s="135">
        <f>IFERROR(CK23/CG23,"-")</f>
        <v>28000</v>
      </c>
      <c r="CM23" s="136"/>
      <c r="CN23" s="136"/>
      <c r="CO23" s="136">
        <v>1</v>
      </c>
      <c r="CP23" s="137">
        <v>3</v>
      </c>
      <c r="CQ23" s="138">
        <v>79000</v>
      </c>
      <c r="CR23" s="138">
        <v>48000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103</v>
      </c>
      <c r="C24" s="184" t="s">
        <v>58</v>
      </c>
      <c r="D24" s="184"/>
      <c r="E24" s="184" t="s">
        <v>104</v>
      </c>
      <c r="F24" s="184" t="s">
        <v>105</v>
      </c>
      <c r="G24" s="184" t="s">
        <v>61</v>
      </c>
      <c r="H24" s="87"/>
      <c r="I24" s="87" t="s">
        <v>79</v>
      </c>
      <c r="J24" s="87" t="s">
        <v>106</v>
      </c>
      <c r="K24" s="176"/>
      <c r="L24" s="79">
        <v>2</v>
      </c>
      <c r="M24" s="79">
        <v>0</v>
      </c>
      <c r="N24" s="79">
        <v>19</v>
      </c>
      <c r="O24" s="88">
        <v>1</v>
      </c>
      <c r="P24" s="89">
        <v>0</v>
      </c>
      <c r="Q24" s="90">
        <f>O24+P24</f>
        <v>1</v>
      </c>
      <c r="R24" s="80">
        <f>IFERROR(Q24/N24,"-")</f>
        <v>0.052631578947368</v>
      </c>
      <c r="S24" s="79">
        <v>1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104</v>
      </c>
      <c r="F25" s="184" t="s">
        <v>105</v>
      </c>
      <c r="G25" s="184" t="s">
        <v>66</v>
      </c>
      <c r="H25" s="87"/>
      <c r="I25" s="87"/>
      <c r="J25" s="87"/>
      <c r="K25" s="176"/>
      <c r="L25" s="79">
        <v>30</v>
      </c>
      <c r="M25" s="79">
        <v>19</v>
      </c>
      <c r="N25" s="79">
        <v>17</v>
      </c>
      <c r="O25" s="88">
        <v>4</v>
      </c>
      <c r="P25" s="89">
        <v>0</v>
      </c>
      <c r="Q25" s="90">
        <f>O25+P25</f>
        <v>4</v>
      </c>
      <c r="R25" s="80">
        <f>IFERROR(Q25/N25,"-")</f>
        <v>0.23529411764706</v>
      </c>
      <c r="S25" s="79">
        <v>1</v>
      </c>
      <c r="T25" s="79">
        <v>1</v>
      </c>
      <c r="U25" s="80">
        <f>IFERROR(T25/(Q25),"-")</f>
        <v>0.25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0.25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1.9563636363636</v>
      </c>
      <c r="B28" s="39"/>
      <c r="C28" s="39"/>
      <c r="D28" s="39"/>
      <c r="E28" s="39"/>
      <c r="F28" s="39"/>
      <c r="G28" s="39"/>
      <c r="H28" s="40" t="s">
        <v>108</v>
      </c>
      <c r="I28" s="40"/>
      <c r="J28" s="40"/>
      <c r="K28" s="179">
        <f>SUM(K6:K27)</f>
        <v>1100000</v>
      </c>
      <c r="L28" s="41">
        <f>SUM(L6:L27)</f>
        <v>682</v>
      </c>
      <c r="M28" s="41">
        <f>SUM(M6:M27)</f>
        <v>238</v>
      </c>
      <c r="N28" s="41">
        <f>SUM(N6:N27)</f>
        <v>1058</v>
      </c>
      <c r="O28" s="41">
        <f>SUM(O6:O27)</f>
        <v>88</v>
      </c>
      <c r="P28" s="41">
        <f>SUM(P6:P27)</f>
        <v>0</v>
      </c>
      <c r="Q28" s="41">
        <f>SUM(Q6:Q27)</f>
        <v>88</v>
      </c>
      <c r="R28" s="42">
        <f>IFERROR(Q28/N28,"-")</f>
        <v>0.083175803402647</v>
      </c>
      <c r="S28" s="76">
        <f>SUM(S6:S27)</f>
        <v>30</v>
      </c>
      <c r="T28" s="76">
        <f>SUM(T6:T27)</f>
        <v>20</v>
      </c>
      <c r="U28" s="42">
        <f>IFERROR(S28/Q28,"-")</f>
        <v>0.34090909090909</v>
      </c>
      <c r="V28" s="43">
        <f>IFERROR(K28/Q28,"-")</f>
        <v>12500</v>
      </c>
      <c r="W28" s="44">
        <f>SUM(W6:W27)</f>
        <v>26</v>
      </c>
      <c r="X28" s="42">
        <f>IFERROR(W28/Q28,"-")</f>
        <v>0.29545454545455</v>
      </c>
      <c r="Y28" s="179">
        <f>SUM(Y6:Y27)</f>
        <v>2152000</v>
      </c>
      <c r="Z28" s="179">
        <f>IFERROR(Y28/Q28,"-")</f>
        <v>24454.545454545</v>
      </c>
      <c r="AA28" s="179">
        <f>IFERROR(Y28/W28,"-")</f>
        <v>82769.230769231</v>
      </c>
      <c r="AB28" s="179">
        <f>Y28-K28</f>
        <v>1052000</v>
      </c>
      <c r="AC28" s="45">
        <f>Y28/K28</f>
        <v>1.9563636363636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5"/>
    <mergeCell ref="K20:K25"/>
    <mergeCell ref="V20:V25"/>
    <mergeCell ref="AB20:AB25"/>
    <mergeCell ref="AC20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109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5.5882352941176</v>
      </c>
      <c r="B6" s="184" t="s">
        <v>110</v>
      </c>
      <c r="C6" s="184" t="s">
        <v>111</v>
      </c>
      <c r="D6" s="184" t="s">
        <v>112</v>
      </c>
      <c r="E6" s="184" t="s">
        <v>113</v>
      </c>
      <c r="F6" s="184"/>
      <c r="G6" s="184" t="s">
        <v>61</v>
      </c>
      <c r="H6" s="87" t="s">
        <v>114</v>
      </c>
      <c r="I6" s="87" t="s">
        <v>115</v>
      </c>
      <c r="J6" s="87" t="s">
        <v>116</v>
      </c>
      <c r="K6" s="176">
        <v>85000</v>
      </c>
      <c r="L6" s="79">
        <v>5</v>
      </c>
      <c r="M6" s="79">
        <v>0</v>
      </c>
      <c r="N6" s="79">
        <v>25</v>
      </c>
      <c r="O6" s="88">
        <v>2</v>
      </c>
      <c r="P6" s="89">
        <v>0</v>
      </c>
      <c r="Q6" s="90">
        <f>O6+P6</f>
        <v>2</v>
      </c>
      <c r="R6" s="80">
        <f>IFERROR(Q6/N6,"-")</f>
        <v>0.08</v>
      </c>
      <c r="S6" s="79">
        <v>1</v>
      </c>
      <c r="T6" s="79">
        <v>0</v>
      </c>
      <c r="U6" s="80">
        <f>IFERROR(T6/(Q6),"-")</f>
        <v>0</v>
      </c>
      <c r="V6" s="81">
        <f>IFERROR(K6/SUM(Q6:Q7),"-")</f>
        <v>7083.3333333333</v>
      </c>
      <c r="W6" s="82">
        <v>1</v>
      </c>
      <c r="X6" s="80">
        <f>IF(Q6=0,"-",W6/Q6)</f>
        <v>0.5</v>
      </c>
      <c r="Y6" s="181">
        <v>375000</v>
      </c>
      <c r="Z6" s="182">
        <f>IFERROR(Y6/Q6,"-")</f>
        <v>187500</v>
      </c>
      <c r="AA6" s="182">
        <f>IFERROR(Y6/W6,"-")</f>
        <v>375000</v>
      </c>
      <c r="AB6" s="176">
        <f>SUM(Y6:Y7)-SUM(K6:K7)</f>
        <v>390000</v>
      </c>
      <c r="AC6" s="83">
        <f>SUM(Y6:Y7)/SUM(K6:K7)</f>
        <v>5.5882352941176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1</v>
      </c>
      <c r="BQ6" s="118">
        <v>1</v>
      </c>
      <c r="BR6" s="119">
        <f>IFERROR(BQ6/BO6,"-")</f>
        <v>0.5</v>
      </c>
      <c r="BS6" s="120">
        <v>375000</v>
      </c>
      <c r="BT6" s="121">
        <f>IFERROR(BS6/BO6,"-")</f>
        <v>187500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375000</v>
      </c>
      <c r="CR6" s="138">
        <v>375000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117</v>
      </c>
      <c r="C7" s="184" t="s">
        <v>111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108</v>
      </c>
      <c r="M7" s="79">
        <v>31</v>
      </c>
      <c r="N7" s="79">
        <v>59</v>
      </c>
      <c r="O7" s="88">
        <v>10</v>
      </c>
      <c r="P7" s="89">
        <v>0</v>
      </c>
      <c r="Q7" s="90">
        <f>O7+P7</f>
        <v>10</v>
      </c>
      <c r="R7" s="80">
        <f>IFERROR(Q7/N7,"-")</f>
        <v>0.16949152542373</v>
      </c>
      <c r="S7" s="79">
        <v>4</v>
      </c>
      <c r="T7" s="79">
        <v>2</v>
      </c>
      <c r="U7" s="80">
        <f>IFERROR(T7/(Q7),"-")</f>
        <v>0.2</v>
      </c>
      <c r="V7" s="81"/>
      <c r="W7" s="82">
        <v>2</v>
      </c>
      <c r="X7" s="80">
        <f>IF(Q7=0,"-",W7/Q7)</f>
        <v>0.2</v>
      </c>
      <c r="Y7" s="181">
        <v>100000</v>
      </c>
      <c r="Z7" s="182">
        <f>IFERROR(Y7/Q7,"-")</f>
        <v>10000</v>
      </c>
      <c r="AA7" s="182">
        <f>IFERROR(Y7/W7,"-")</f>
        <v>50000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6</v>
      </c>
      <c r="BP7" s="117">
        <f>IF(Q7=0,"",IF(BO7=0,"",(BO7/Q7)))</f>
        <v>0.6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</v>
      </c>
      <c r="BZ7" s="125">
        <v>1</v>
      </c>
      <c r="CA7" s="126">
        <f>IFERROR(BZ7/BX7,"-")</f>
        <v>0.5</v>
      </c>
      <c r="CB7" s="127">
        <v>10000</v>
      </c>
      <c r="CC7" s="128">
        <f>IFERROR(CB7/BX7,"-")</f>
        <v>5000</v>
      </c>
      <c r="CD7" s="129"/>
      <c r="CE7" s="129">
        <v>1</v>
      </c>
      <c r="CF7" s="129"/>
      <c r="CG7" s="130">
        <v>2</v>
      </c>
      <c r="CH7" s="131">
        <f>IF(Q7=0,"",IF(CG7=0,"",(CG7/Q7)))</f>
        <v>0.2</v>
      </c>
      <c r="CI7" s="132">
        <v>1</v>
      </c>
      <c r="CJ7" s="133">
        <f>IFERROR(CI7/CG7,"-")</f>
        <v>0.5</v>
      </c>
      <c r="CK7" s="134">
        <v>90000</v>
      </c>
      <c r="CL7" s="135">
        <f>IFERROR(CK7/CG7,"-")</f>
        <v>45000</v>
      </c>
      <c r="CM7" s="136"/>
      <c r="CN7" s="136"/>
      <c r="CO7" s="136">
        <v>1</v>
      </c>
      <c r="CP7" s="137">
        <v>2</v>
      </c>
      <c r="CQ7" s="138">
        <v>100000</v>
      </c>
      <c r="CR7" s="138">
        <v>90000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0.32</v>
      </c>
      <c r="B8" s="184" t="s">
        <v>118</v>
      </c>
      <c r="C8" s="184" t="s">
        <v>111</v>
      </c>
      <c r="D8" s="184" t="s">
        <v>119</v>
      </c>
      <c r="E8" s="184" t="s">
        <v>120</v>
      </c>
      <c r="F8" s="184"/>
      <c r="G8" s="184" t="s">
        <v>61</v>
      </c>
      <c r="H8" s="87" t="s">
        <v>121</v>
      </c>
      <c r="I8" s="87" t="s">
        <v>122</v>
      </c>
      <c r="J8" s="87" t="s">
        <v>123</v>
      </c>
      <c r="K8" s="176">
        <v>75000</v>
      </c>
      <c r="L8" s="79">
        <v>19</v>
      </c>
      <c r="M8" s="79">
        <v>0</v>
      </c>
      <c r="N8" s="79">
        <v>92</v>
      </c>
      <c r="O8" s="88">
        <v>8</v>
      </c>
      <c r="P8" s="89">
        <v>1</v>
      </c>
      <c r="Q8" s="90">
        <f>O8+P8</f>
        <v>9</v>
      </c>
      <c r="R8" s="80">
        <f>IFERROR(Q8/N8,"-")</f>
        <v>0.097826086956522</v>
      </c>
      <c r="S8" s="79">
        <v>2</v>
      </c>
      <c r="T8" s="79">
        <v>4</v>
      </c>
      <c r="U8" s="80">
        <f>IFERROR(T8/(Q8),"-")</f>
        <v>0.44444444444444</v>
      </c>
      <c r="V8" s="81">
        <f>IFERROR(K8/SUM(Q8:Q9),"-")</f>
        <v>3000</v>
      </c>
      <c r="W8" s="82">
        <v>1</v>
      </c>
      <c r="X8" s="80">
        <f>IF(Q8=0,"-",W8/Q8)</f>
        <v>0.11111111111111</v>
      </c>
      <c r="Y8" s="181">
        <v>3000</v>
      </c>
      <c r="Z8" s="182">
        <f>IFERROR(Y8/Q8,"-")</f>
        <v>333.33333333333</v>
      </c>
      <c r="AA8" s="182">
        <f>IFERROR(Y8/W8,"-")</f>
        <v>3000</v>
      </c>
      <c r="AB8" s="176">
        <f>SUM(Y8:Y9)-SUM(K8:K9)</f>
        <v>-51000</v>
      </c>
      <c r="AC8" s="83">
        <f>SUM(Y8:Y9)/SUM(K8:K9)</f>
        <v>0.32</v>
      </c>
      <c r="AD8" s="77"/>
      <c r="AE8" s="91">
        <v>1</v>
      </c>
      <c r="AF8" s="92">
        <f>IF(Q8=0,"",IF(AE8=0,"",(AE8/Q8)))</f>
        <v>0.11111111111111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2</v>
      </c>
      <c r="AO8" s="98">
        <f>IF(Q8=0,"",IF(AN8=0,"",(AN8/Q8)))</f>
        <v>0.22222222222222</v>
      </c>
      <c r="AP8" s="97">
        <v>1</v>
      </c>
      <c r="AQ8" s="99">
        <f>IFERROR(AP8/AN8,"-")</f>
        <v>0.5</v>
      </c>
      <c r="AR8" s="100">
        <v>3000</v>
      </c>
      <c r="AS8" s="101">
        <f>IFERROR(AR8/AN8,"-")</f>
        <v>1500</v>
      </c>
      <c r="AT8" s="102">
        <v>1</v>
      </c>
      <c r="AU8" s="102"/>
      <c r="AV8" s="102"/>
      <c r="AW8" s="103">
        <v>2</v>
      </c>
      <c r="AX8" s="104">
        <f>IF(Q8=0,"",IF(AW8=0,"",(AW8/Q8)))</f>
        <v>0.22222222222222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0.22222222222222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0.22222222222222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124</v>
      </c>
      <c r="C9" s="184" t="s">
        <v>111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185</v>
      </c>
      <c r="M9" s="79">
        <v>63</v>
      </c>
      <c r="N9" s="79">
        <v>37</v>
      </c>
      <c r="O9" s="88">
        <v>16</v>
      </c>
      <c r="P9" s="89">
        <v>0</v>
      </c>
      <c r="Q9" s="90">
        <f>O9+P9</f>
        <v>16</v>
      </c>
      <c r="R9" s="80">
        <f>IFERROR(Q9/N9,"-")</f>
        <v>0.43243243243243</v>
      </c>
      <c r="S9" s="79">
        <v>8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0.125</v>
      </c>
      <c r="Y9" s="181">
        <v>21000</v>
      </c>
      <c r="Z9" s="182">
        <f>IFERROR(Y9/Q9,"-")</f>
        <v>1312.5</v>
      </c>
      <c r="AA9" s="182">
        <f>IFERROR(Y9/W9,"-")</f>
        <v>10500</v>
      </c>
      <c r="AB9" s="176"/>
      <c r="AC9" s="83"/>
      <c r="AD9" s="77"/>
      <c r="AE9" s="91">
        <v>1</v>
      </c>
      <c r="AF9" s="92">
        <f>IF(Q9=0,"",IF(AE9=0,"",(AE9/Q9)))</f>
        <v>0.0625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0.125</v>
      </c>
      <c r="BH9" s="109">
        <v>1</v>
      </c>
      <c r="BI9" s="111">
        <f>IFERROR(BH9/BF9,"-")</f>
        <v>0.5</v>
      </c>
      <c r="BJ9" s="112">
        <v>13000</v>
      </c>
      <c r="BK9" s="113">
        <f>IFERROR(BJ9/BF9,"-")</f>
        <v>6500</v>
      </c>
      <c r="BL9" s="114"/>
      <c r="BM9" s="114"/>
      <c r="BN9" s="114">
        <v>1</v>
      </c>
      <c r="BO9" s="116">
        <v>8</v>
      </c>
      <c r="BP9" s="117">
        <f>IF(Q9=0,"",IF(BO9=0,"",(BO9/Q9)))</f>
        <v>0.5</v>
      </c>
      <c r="BQ9" s="118">
        <v>1</v>
      </c>
      <c r="BR9" s="119">
        <f>IFERROR(BQ9/BO9,"-")</f>
        <v>0.125</v>
      </c>
      <c r="BS9" s="120">
        <v>8000</v>
      </c>
      <c r="BT9" s="121">
        <f>IFERROR(BS9/BO9,"-")</f>
        <v>1000</v>
      </c>
      <c r="BU9" s="122"/>
      <c r="BV9" s="122">
        <v>1</v>
      </c>
      <c r="BW9" s="122"/>
      <c r="BX9" s="123">
        <v>3</v>
      </c>
      <c r="BY9" s="124">
        <f>IF(Q9=0,"",IF(BX9=0,"",(BX9/Q9)))</f>
        <v>0.1875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2</v>
      </c>
      <c r="CH9" s="131">
        <f>IF(Q9=0,"",IF(CG9=0,"",(CG9/Q9)))</f>
        <v>0.125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21000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0.32888888888889</v>
      </c>
      <c r="B10" s="184" t="s">
        <v>125</v>
      </c>
      <c r="C10" s="184"/>
      <c r="D10" s="184"/>
      <c r="E10" s="184"/>
      <c r="F10" s="184"/>
      <c r="G10" s="184" t="s">
        <v>61</v>
      </c>
      <c r="H10" s="87" t="s">
        <v>126</v>
      </c>
      <c r="I10" s="87"/>
      <c r="J10" s="87" t="s">
        <v>127</v>
      </c>
      <c r="K10" s="176">
        <v>900000</v>
      </c>
      <c r="L10" s="79">
        <v>109</v>
      </c>
      <c r="M10" s="79">
        <v>0</v>
      </c>
      <c r="N10" s="79">
        <v>343</v>
      </c>
      <c r="O10" s="88">
        <v>38</v>
      </c>
      <c r="P10" s="89">
        <v>0</v>
      </c>
      <c r="Q10" s="90">
        <f>O10+P10</f>
        <v>38</v>
      </c>
      <c r="R10" s="80">
        <f>IFERROR(Q10/N10,"-")</f>
        <v>0.11078717201166</v>
      </c>
      <c r="S10" s="79">
        <v>8</v>
      </c>
      <c r="T10" s="79">
        <v>16</v>
      </c>
      <c r="U10" s="80">
        <f>IFERROR(T10/(Q10),"-")</f>
        <v>0.42105263157895</v>
      </c>
      <c r="V10" s="81">
        <f>IFERROR(K10/SUM(Q10:Q15),"-")</f>
        <v>10000</v>
      </c>
      <c r="W10" s="82">
        <v>3</v>
      </c>
      <c r="X10" s="80">
        <f>IF(Q10=0,"-",W10/Q10)</f>
        <v>0.078947368421053</v>
      </c>
      <c r="Y10" s="181">
        <v>83000</v>
      </c>
      <c r="Z10" s="182">
        <f>IFERROR(Y10/Q10,"-")</f>
        <v>2184.2105263158</v>
      </c>
      <c r="AA10" s="182">
        <f>IFERROR(Y10/W10,"-")</f>
        <v>27666.666666667</v>
      </c>
      <c r="AB10" s="176">
        <f>SUM(Y10:Y15)-SUM(K10:K15)</f>
        <v>-604000</v>
      </c>
      <c r="AC10" s="83">
        <f>SUM(Y10:Y15)/SUM(K10:K15)</f>
        <v>0.32888888888889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12</v>
      </c>
      <c r="AO10" s="98">
        <f>IF(Q10=0,"",IF(AN10=0,"",(AN10/Q10)))</f>
        <v>0.31578947368421</v>
      </c>
      <c r="AP10" s="97">
        <v>1</v>
      </c>
      <c r="AQ10" s="99">
        <f>IFERROR(AP10/AN10,"-")</f>
        <v>0.083333333333333</v>
      </c>
      <c r="AR10" s="100">
        <v>23000</v>
      </c>
      <c r="AS10" s="101">
        <f>IFERROR(AR10/AN10,"-")</f>
        <v>1916.6666666667</v>
      </c>
      <c r="AT10" s="102"/>
      <c r="AU10" s="102"/>
      <c r="AV10" s="102">
        <v>1</v>
      </c>
      <c r="AW10" s="103">
        <v>4</v>
      </c>
      <c r="AX10" s="104">
        <f>IF(Q10=0,"",IF(AW10=0,"",(AW10/Q10)))</f>
        <v>0.10526315789474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8</v>
      </c>
      <c r="BG10" s="110">
        <f>IF(Q10=0,"",IF(BF10=0,"",(BF10/Q10)))</f>
        <v>0.21052631578947</v>
      </c>
      <c r="BH10" s="109">
        <v>1</v>
      </c>
      <c r="BI10" s="111">
        <f>IFERROR(BH10/BF10,"-")</f>
        <v>0.125</v>
      </c>
      <c r="BJ10" s="112">
        <v>40000</v>
      </c>
      <c r="BK10" s="113">
        <f>IFERROR(BJ10/BF10,"-")</f>
        <v>5000</v>
      </c>
      <c r="BL10" s="114"/>
      <c r="BM10" s="114">
        <v>1</v>
      </c>
      <c r="BN10" s="114"/>
      <c r="BO10" s="116">
        <v>7</v>
      </c>
      <c r="BP10" s="117">
        <f>IF(Q10=0,"",IF(BO10=0,"",(BO10/Q10)))</f>
        <v>0.18421052631579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6</v>
      </c>
      <c r="BY10" s="124">
        <f>IF(Q10=0,"",IF(BX10=0,"",(BX10/Q10)))</f>
        <v>0.15789473684211</v>
      </c>
      <c r="BZ10" s="125">
        <v>1</v>
      </c>
      <c r="CA10" s="126">
        <f>IFERROR(BZ10/BX10,"-")</f>
        <v>0.16666666666667</v>
      </c>
      <c r="CB10" s="127">
        <v>20000</v>
      </c>
      <c r="CC10" s="128">
        <f>IFERROR(CB10/BX10,"-")</f>
        <v>3333.3333333333</v>
      </c>
      <c r="CD10" s="129"/>
      <c r="CE10" s="129"/>
      <c r="CF10" s="129">
        <v>1</v>
      </c>
      <c r="CG10" s="130">
        <v>1</v>
      </c>
      <c r="CH10" s="131">
        <f>IF(Q10=0,"",IF(CG10=0,"",(CG10/Q10)))</f>
        <v>0.026315789473684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3</v>
      </c>
      <c r="CQ10" s="138">
        <v>83000</v>
      </c>
      <c r="CR10" s="138">
        <v>40000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128</v>
      </c>
      <c r="C11" s="184"/>
      <c r="D11" s="184"/>
      <c r="E11" s="184"/>
      <c r="F11" s="184"/>
      <c r="G11" s="184" t="s">
        <v>61</v>
      </c>
      <c r="H11" s="87"/>
      <c r="I11" s="87"/>
      <c r="J11" s="87"/>
      <c r="K11" s="176"/>
      <c r="L11" s="79">
        <v>0</v>
      </c>
      <c r="M11" s="79">
        <v>0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129</v>
      </c>
      <c r="C12" s="184"/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130</v>
      </c>
      <c r="C13" s="184"/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426</v>
      </c>
      <c r="M13" s="79">
        <v>185</v>
      </c>
      <c r="N13" s="79">
        <v>257</v>
      </c>
      <c r="O13" s="88">
        <v>49</v>
      </c>
      <c r="P13" s="89">
        <v>0</v>
      </c>
      <c r="Q13" s="90">
        <f>O13+P13</f>
        <v>49</v>
      </c>
      <c r="R13" s="80">
        <f>IFERROR(Q13/N13,"-")</f>
        <v>0.19066147859922</v>
      </c>
      <c r="S13" s="79">
        <v>24</v>
      </c>
      <c r="T13" s="79">
        <v>7</v>
      </c>
      <c r="U13" s="80">
        <f>IFERROR(T13/(Q13),"-")</f>
        <v>0.14285714285714</v>
      </c>
      <c r="V13" s="81"/>
      <c r="W13" s="82">
        <v>7</v>
      </c>
      <c r="X13" s="80">
        <f>IF(Q13=0,"-",W13/Q13)</f>
        <v>0.14285714285714</v>
      </c>
      <c r="Y13" s="181">
        <v>213000</v>
      </c>
      <c r="Z13" s="182">
        <f>IFERROR(Y13/Q13,"-")</f>
        <v>4346.9387755102</v>
      </c>
      <c r="AA13" s="182">
        <f>IFERROR(Y13/W13,"-")</f>
        <v>30428.571428571</v>
      </c>
      <c r="AB13" s="176"/>
      <c r="AC13" s="83"/>
      <c r="AD13" s="77"/>
      <c r="AE13" s="91">
        <v>3</v>
      </c>
      <c r="AF13" s="92">
        <f>IF(Q13=0,"",IF(AE13=0,"",(AE13/Q13)))</f>
        <v>0.061224489795918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</v>
      </c>
      <c r="AO13" s="98">
        <f>IF(Q13=0,"",IF(AN13=0,"",(AN13/Q13)))</f>
        <v>0.020408163265306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9</v>
      </c>
      <c r="AX13" s="104">
        <f>IF(Q13=0,"",IF(AW13=0,"",(AW13/Q13)))</f>
        <v>0.18367346938776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6</v>
      </c>
      <c r="BG13" s="110">
        <f>IF(Q13=0,"",IF(BF13=0,"",(BF13/Q13)))</f>
        <v>0.12244897959184</v>
      </c>
      <c r="BH13" s="109">
        <v>1</v>
      </c>
      <c r="BI13" s="111">
        <f>IFERROR(BH13/BF13,"-")</f>
        <v>0.16666666666667</v>
      </c>
      <c r="BJ13" s="112">
        <v>5000</v>
      </c>
      <c r="BK13" s="113">
        <f>IFERROR(BJ13/BF13,"-")</f>
        <v>833.33333333333</v>
      </c>
      <c r="BL13" s="114">
        <v>1</v>
      </c>
      <c r="BM13" s="114"/>
      <c r="BN13" s="114"/>
      <c r="BO13" s="116">
        <v>18</v>
      </c>
      <c r="BP13" s="117">
        <f>IF(Q13=0,"",IF(BO13=0,"",(BO13/Q13)))</f>
        <v>0.36734693877551</v>
      </c>
      <c r="BQ13" s="118">
        <v>2</v>
      </c>
      <c r="BR13" s="119">
        <f>IFERROR(BQ13/BO13,"-")</f>
        <v>0.11111111111111</v>
      </c>
      <c r="BS13" s="120">
        <v>38000</v>
      </c>
      <c r="BT13" s="121">
        <f>IFERROR(BS13/BO13,"-")</f>
        <v>2111.1111111111</v>
      </c>
      <c r="BU13" s="122"/>
      <c r="BV13" s="122">
        <v>1</v>
      </c>
      <c r="BW13" s="122">
        <v>1</v>
      </c>
      <c r="BX13" s="123">
        <v>10</v>
      </c>
      <c r="BY13" s="124">
        <f>IF(Q13=0,"",IF(BX13=0,"",(BX13/Q13)))</f>
        <v>0.20408163265306</v>
      </c>
      <c r="BZ13" s="125">
        <v>4</v>
      </c>
      <c r="CA13" s="126">
        <f>IFERROR(BZ13/BX13,"-")</f>
        <v>0.4</v>
      </c>
      <c r="CB13" s="127">
        <v>170000</v>
      </c>
      <c r="CC13" s="128">
        <f>IFERROR(CB13/BX13,"-")</f>
        <v>17000</v>
      </c>
      <c r="CD13" s="129">
        <v>3</v>
      </c>
      <c r="CE13" s="129"/>
      <c r="CF13" s="129">
        <v>1</v>
      </c>
      <c r="CG13" s="130">
        <v>2</v>
      </c>
      <c r="CH13" s="131">
        <f>IF(Q13=0,"",IF(CG13=0,"",(CG13/Q13)))</f>
        <v>0.040816326530612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7</v>
      </c>
      <c r="CQ13" s="138">
        <v>213000</v>
      </c>
      <c r="CR13" s="138">
        <v>159000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131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6</v>
      </c>
      <c r="M14" s="79">
        <v>5</v>
      </c>
      <c r="N14" s="79">
        <v>5</v>
      </c>
      <c r="O14" s="88">
        <v>2</v>
      </c>
      <c r="P14" s="89">
        <v>0</v>
      </c>
      <c r="Q14" s="90">
        <f>O14+P14</f>
        <v>2</v>
      </c>
      <c r="R14" s="80">
        <f>IFERROR(Q14/N14,"-")</f>
        <v>0.4</v>
      </c>
      <c r="S14" s="79">
        <v>0</v>
      </c>
      <c r="T14" s="79">
        <v>1</v>
      </c>
      <c r="U14" s="80">
        <f>IFERROR(T14/(Q14),"-")</f>
        <v>0.5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>
        <v>1</v>
      </c>
      <c r="AF14" s="92">
        <f>IF(Q14=0,"",IF(AE14=0,"",(AE14/Q14)))</f>
        <v>0.5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132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5</v>
      </c>
      <c r="M15" s="79">
        <v>3</v>
      </c>
      <c r="N15" s="79">
        <v>4</v>
      </c>
      <c r="O15" s="88">
        <v>1</v>
      </c>
      <c r="P15" s="89">
        <v>0</v>
      </c>
      <c r="Q15" s="90">
        <f>O15+P15</f>
        <v>1</v>
      </c>
      <c r="R15" s="80">
        <f>IFERROR(Q15/N15,"-")</f>
        <v>0.25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0.75</v>
      </c>
      <c r="B18" s="39"/>
      <c r="C18" s="39"/>
      <c r="D18" s="39"/>
      <c r="E18" s="39"/>
      <c r="F18" s="39"/>
      <c r="G18" s="39"/>
      <c r="H18" s="40" t="s">
        <v>133</v>
      </c>
      <c r="I18" s="40"/>
      <c r="J18" s="40"/>
      <c r="K18" s="179">
        <f>SUM(K6:K17)</f>
        <v>1060000</v>
      </c>
      <c r="L18" s="41">
        <f>SUM(L6:L17)</f>
        <v>863</v>
      </c>
      <c r="M18" s="41">
        <f>SUM(M6:M17)</f>
        <v>287</v>
      </c>
      <c r="N18" s="41">
        <f>SUM(N6:N17)</f>
        <v>822</v>
      </c>
      <c r="O18" s="41">
        <f>SUM(O6:O17)</f>
        <v>126</v>
      </c>
      <c r="P18" s="41">
        <f>SUM(P6:P17)</f>
        <v>1</v>
      </c>
      <c r="Q18" s="41">
        <f>SUM(Q6:Q17)</f>
        <v>127</v>
      </c>
      <c r="R18" s="42">
        <f>IFERROR(Q18/N18,"-")</f>
        <v>0.15450121654501</v>
      </c>
      <c r="S18" s="76">
        <f>SUM(S6:S17)</f>
        <v>47</v>
      </c>
      <c r="T18" s="76">
        <f>SUM(T6:T17)</f>
        <v>30</v>
      </c>
      <c r="U18" s="42">
        <f>IFERROR(S18/Q18,"-")</f>
        <v>0.37007874015748</v>
      </c>
      <c r="V18" s="43">
        <f>IFERROR(K18/Q18,"-")</f>
        <v>8346.4566929134</v>
      </c>
      <c r="W18" s="44">
        <f>SUM(W6:W17)</f>
        <v>16</v>
      </c>
      <c r="X18" s="42">
        <f>IFERROR(W18/Q18,"-")</f>
        <v>0.1259842519685</v>
      </c>
      <c r="Y18" s="179">
        <f>SUM(Y6:Y17)</f>
        <v>795000</v>
      </c>
      <c r="Z18" s="179">
        <f>IFERROR(Y18/Q18,"-")</f>
        <v>6259.842519685</v>
      </c>
      <c r="AA18" s="179">
        <f>IFERROR(Y18/W18,"-")</f>
        <v>49687.5</v>
      </c>
      <c r="AB18" s="179">
        <f>Y18-K18</f>
        <v>-265000</v>
      </c>
      <c r="AC18" s="45">
        <f>Y18/K18</f>
        <v>0.75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14.828304</v>
      </c>
      <c r="B6" s="184" t="s">
        <v>135</v>
      </c>
      <c r="C6" s="184" t="s">
        <v>111</v>
      </c>
      <c r="D6" s="184" t="s">
        <v>136</v>
      </c>
      <c r="E6" s="184" t="s">
        <v>137</v>
      </c>
      <c r="F6" s="184" t="s">
        <v>138</v>
      </c>
      <c r="G6" s="184" t="s">
        <v>61</v>
      </c>
      <c r="H6" s="87" t="s">
        <v>139</v>
      </c>
      <c r="I6" s="87" t="s">
        <v>140</v>
      </c>
      <c r="J6" s="87" t="s">
        <v>141</v>
      </c>
      <c r="K6" s="176">
        <v>125000</v>
      </c>
      <c r="L6" s="79">
        <v>18</v>
      </c>
      <c r="M6" s="79">
        <v>0</v>
      </c>
      <c r="N6" s="79">
        <v>93</v>
      </c>
      <c r="O6" s="88">
        <v>10</v>
      </c>
      <c r="P6" s="89">
        <v>1</v>
      </c>
      <c r="Q6" s="90">
        <f>O6+P6</f>
        <v>11</v>
      </c>
      <c r="R6" s="80">
        <f>IFERROR(Q6/N6,"-")</f>
        <v>0.11827956989247</v>
      </c>
      <c r="S6" s="79">
        <v>2</v>
      </c>
      <c r="T6" s="79">
        <v>2</v>
      </c>
      <c r="U6" s="80">
        <f>IFERROR(T6/(Q6),"-")</f>
        <v>0.18181818181818</v>
      </c>
      <c r="V6" s="81">
        <f>IFERROR(K6/SUM(Q6:Q7),"-")</f>
        <v>2659.5744680851</v>
      </c>
      <c r="W6" s="82">
        <v>2</v>
      </c>
      <c r="X6" s="80">
        <f>IF(Q6=0,"-",W6/Q6)</f>
        <v>0.18181818181818</v>
      </c>
      <c r="Y6" s="181">
        <v>45000</v>
      </c>
      <c r="Z6" s="182">
        <f>IFERROR(Y6/Q6,"-")</f>
        <v>4090.9090909091</v>
      </c>
      <c r="AA6" s="182">
        <f>IFERROR(Y6/W6,"-")</f>
        <v>22500</v>
      </c>
      <c r="AB6" s="176">
        <f>SUM(Y6:Y7)-SUM(K6:K7)</f>
        <v>1728538</v>
      </c>
      <c r="AC6" s="83">
        <f>SUM(Y6:Y7)/SUM(K6:K7)</f>
        <v>14.828304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0.36363636363636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0.36363636363636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0.18181818181818</v>
      </c>
      <c r="BQ6" s="118">
        <v>1</v>
      </c>
      <c r="BR6" s="119">
        <f>IFERROR(BQ6/BO6,"-")</f>
        <v>0.5</v>
      </c>
      <c r="BS6" s="120">
        <v>3000</v>
      </c>
      <c r="BT6" s="121">
        <f>IFERROR(BS6/BO6,"-")</f>
        <v>1500</v>
      </c>
      <c r="BU6" s="122">
        <v>1</v>
      </c>
      <c r="BV6" s="122"/>
      <c r="BW6" s="122"/>
      <c r="BX6" s="123">
        <v>1</v>
      </c>
      <c r="BY6" s="124">
        <f>IF(Q6=0,"",IF(BX6=0,"",(BX6/Q6)))</f>
        <v>0.090909090909091</v>
      </c>
      <c r="BZ6" s="125">
        <v>1</v>
      </c>
      <c r="CA6" s="126">
        <f>IFERROR(BZ6/BX6,"-")</f>
        <v>1</v>
      </c>
      <c r="CB6" s="127">
        <v>42000</v>
      </c>
      <c r="CC6" s="128">
        <f>IFERROR(CB6/BX6,"-")</f>
        <v>42000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45000</v>
      </c>
      <c r="CR6" s="138">
        <v>42000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142</v>
      </c>
      <c r="C7" s="184" t="s">
        <v>111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126</v>
      </c>
      <c r="M7" s="79">
        <v>86</v>
      </c>
      <c r="N7" s="79">
        <v>251</v>
      </c>
      <c r="O7" s="88">
        <v>36</v>
      </c>
      <c r="P7" s="89">
        <v>0</v>
      </c>
      <c r="Q7" s="90">
        <f>O7+P7</f>
        <v>36</v>
      </c>
      <c r="R7" s="80">
        <f>IFERROR(Q7/N7,"-")</f>
        <v>0.14342629482072</v>
      </c>
      <c r="S7" s="79">
        <v>10</v>
      </c>
      <c r="T7" s="79">
        <v>8</v>
      </c>
      <c r="U7" s="80">
        <f>IFERROR(T7/(Q7),"-")</f>
        <v>0.22222222222222</v>
      </c>
      <c r="V7" s="81"/>
      <c r="W7" s="82">
        <v>5</v>
      </c>
      <c r="X7" s="80">
        <f>IF(Q7=0,"-",W7/Q7)</f>
        <v>0.13888888888889</v>
      </c>
      <c r="Y7" s="181">
        <v>1808538</v>
      </c>
      <c r="Z7" s="182">
        <f>IFERROR(Y7/Q7,"-")</f>
        <v>50237.166666667</v>
      </c>
      <c r="AA7" s="182">
        <f>IFERROR(Y7/W7,"-")</f>
        <v>361707.6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7</v>
      </c>
      <c r="AO7" s="98">
        <f>IF(Q7=0,"",IF(AN7=0,"",(AN7/Q7)))</f>
        <v>0.19444444444444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0.083333333333333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0.083333333333333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18</v>
      </c>
      <c r="BP7" s="117">
        <f>IF(Q7=0,"",IF(BO7=0,"",(BO7/Q7)))</f>
        <v>0.5</v>
      </c>
      <c r="BQ7" s="118">
        <v>4</v>
      </c>
      <c r="BR7" s="119">
        <f>IFERROR(BQ7/BO7,"-")</f>
        <v>0.22222222222222</v>
      </c>
      <c r="BS7" s="120">
        <v>1785538</v>
      </c>
      <c r="BT7" s="121">
        <f>IFERROR(BS7/BO7,"-")</f>
        <v>99196.555555556</v>
      </c>
      <c r="BU7" s="122"/>
      <c r="BV7" s="122">
        <v>1</v>
      </c>
      <c r="BW7" s="122">
        <v>3</v>
      </c>
      <c r="BX7" s="123">
        <v>5</v>
      </c>
      <c r="BY7" s="124">
        <f>IF(Q7=0,"",IF(BX7=0,"",(BX7/Q7)))</f>
        <v>0.13888888888889</v>
      </c>
      <c r="BZ7" s="125">
        <v>1</v>
      </c>
      <c r="CA7" s="126">
        <f>IFERROR(BZ7/BX7,"-")</f>
        <v>0.2</v>
      </c>
      <c r="CB7" s="127">
        <v>33000</v>
      </c>
      <c r="CC7" s="128">
        <f>IFERROR(CB7/BX7,"-")</f>
        <v>6600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5</v>
      </c>
      <c r="CQ7" s="138">
        <v>1808538</v>
      </c>
      <c r="CR7" s="138">
        <v>1233538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14.828304</v>
      </c>
      <c r="B10" s="39"/>
      <c r="C10" s="39"/>
      <c r="D10" s="39"/>
      <c r="E10" s="39"/>
      <c r="F10" s="39"/>
      <c r="G10" s="39"/>
      <c r="H10" s="40" t="s">
        <v>143</v>
      </c>
      <c r="I10" s="40"/>
      <c r="J10" s="40"/>
      <c r="K10" s="179">
        <f>SUM(K6:K9)</f>
        <v>125000</v>
      </c>
      <c r="L10" s="41">
        <f>SUM(L6:L9)</f>
        <v>144</v>
      </c>
      <c r="M10" s="41">
        <f>SUM(M6:M9)</f>
        <v>86</v>
      </c>
      <c r="N10" s="41">
        <f>SUM(N6:N9)</f>
        <v>344</v>
      </c>
      <c r="O10" s="41">
        <f>SUM(O6:O9)</f>
        <v>46</v>
      </c>
      <c r="P10" s="41">
        <f>SUM(P6:P9)</f>
        <v>1</v>
      </c>
      <c r="Q10" s="41">
        <f>SUM(Q6:Q9)</f>
        <v>47</v>
      </c>
      <c r="R10" s="42">
        <f>IFERROR(Q10/N10,"-")</f>
        <v>0.13662790697674</v>
      </c>
      <c r="S10" s="76">
        <f>SUM(S6:S9)</f>
        <v>12</v>
      </c>
      <c r="T10" s="76">
        <f>SUM(T6:T9)</f>
        <v>10</v>
      </c>
      <c r="U10" s="42">
        <f>IFERROR(S10/Q10,"-")</f>
        <v>0.25531914893617</v>
      </c>
      <c r="V10" s="43">
        <f>IFERROR(K10/Q10,"-")</f>
        <v>2659.5744680851</v>
      </c>
      <c r="W10" s="44">
        <f>SUM(W6:W9)</f>
        <v>7</v>
      </c>
      <c r="X10" s="42">
        <f>IFERROR(W10/Q10,"-")</f>
        <v>0.14893617021277</v>
      </c>
      <c r="Y10" s="179">
        <f>SUM(Y6:Y9)</f>
        <v>1853538</v>
      </c>
      <c r="Z10" s="179">
        <f>IFERROR(Y10/Q10,"-")</f>
        <v>39436.978723404</v>
      </c>
      <c r="AA10" s="179">
        <f>IFERROR(Y10/W10,"-")</f>
        <v>264791.14285714</v>
      </c>
      <c r="AB10" s="179">
        <f>Y10-K10</f>
        <v>1728538</v>
      </c>
      <c r="AC10" s="45">
        <f>Y10/K10</f>
        <v>14.828304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144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145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3.9469853429531</v>
      </c>
      <c r="B6" s="184" t="s">
        <v>146</v>
      </c>
      <c r="C6" s="184" t="s">
        <v>147</v>
      </c>
      <c r="D6" s="184"/>
      <c r="E6" s="184"/>
      <c r="F6" s="87" t="s">
        <v>148</v>
      </c>
      <c r="G6" s="87" t="s">
        <v>149</v>
      </c>
      <c r="H6" s="176">
        <v>439652</v>
      </c>
      <c r="I6" s="79">
        <v>367</v>
      </c>
      <c r="J6" s="79">
        <v>0</v>
      </c>
      <c r="K6" s="79">
        <v>30585</v>
      </c>
      <c r="L6" s="90">
        <v>148</v>
      </c>
      <c r="M6" s="80">
        <f>IFERROR(L6/K6,"-")</f>
        <v>0.0048389733529508</v>
      </c>
      <c r="N6" s="79">
        <v>45</v>
      </c>
      <c r="O6" s="79">
        <v>63</v>
      </c>
      <c r="P6" s="80">
        <f>IFERROR(N6/(L6),"-")</f>
        <v>0.30405405405405</v>
      </c>
      <c r="Q6" s="81">
        <f>IFERROR(H6/SUM(L6:L6),"-")</f>
        <v>2970.6216216216</v>
      </c>
      <c r="R6" s="82">
        <v>40</v>
      </c>
      <c r="S6" s="80">
        <f>IF(L6=0,"-",R6/L6)</f>
        <v>0.27027027027027</v>
      </c>
      <c r="T6" s="181">
        <v>1735300</v>
      </c>
      <c r="U6" s="182">
        <f>IFERROR(T6/L6,"-")</f>
        <v>11725</v>
      </c>
      <c r="V6" s="182">
        <f>IFERROR(T6/R6,"-")</f>
        <v>43382.5</v>
      </c>
      <c r="W6" s="176">
        <f>SUM(T6:T6)-SUM(H6:H6)</f>
        <v>1295648</v>
      </c>
      <c r="X6" s="83">
        <f>SUM(T6:T6)/SUM(H6:H6)</f>
        <v>3.9469853429531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5</v>
      </c>
      <c r="BB6" s="110">
        <f>IF(L6=0,"",IF(BA6=0,"",(BA6/L6)))</f>
        <v>0.033783783783784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61</v>
      </c>
      <c r="BK6" s="117">
        <f>IF(L6=0,"",IF(BJ6=0,"",(BJ6/L6)))</f>
        <v>0.41216216216216</v>
      </c>
      <c r="BL6" s="118">
        <v>12</v>
      </c>
      <c r="BM6" s="119">
        <f>IFERROR(BL6/BJ6,"-")</f>
        <v>0.19672131147541</v>
      </c>
      <c r="BN6" s="120">
        <v>606000</v>
      </c>
      <c r="BO6" s="121">
        <f>IFERROR(BN6/BJ6,"-")</f>
        <v>9934.4262295082</v>
      </c>
      <c r="BP6" s="122">
        <v>5</v>
      </c>
      <c r="BQ6" s="122">
        <v>4</v>
      </c>
      <c r="BR6" s="122">
        <v>3</v>
      </c>
      <c r="BS6" s="123">
        <v>73</v>
      </c>
      <c r="BT6" s="124">
        <f>IF(L6=0,"",IF(BS6=0,"",(BS6/L6)))</f>
        <v>0.49324324324324</v>
      </c>
      <c r="BU6" s="125">
        <v>25</v>
      </c>
      <c r="BV6" s="126">
        <f>IFERROR(BU6/BS6,"-")</f>
        <v>0.34246575342466</v>
      </c>
      <c r="BW6" s="127">
        <v>1080300</v>
      </c>
      <c r="BX6" s="128">
        <f>IFERROR(BW6/BS6,"-")</f>
        <v>14798.630136986</v>
      </c>
      <c r="BY6" s="129">
        <v>10</v>
      </c>
      <c r="BZ6" s="129">
        <v>3</v>
      </c>
      <c r="CA6" s="129">
        <v>12</v>
      </c>
      <c r="CB6" s="130">
        <v>9</v>
      </c>
      <c r="CC6" s="131">
        <f>IF(L6=0,"",IF(CB6=0,"",(CB6/L6)))</f>
        <v>0.060810810810811</v>
      </c>
      <c r="CD6" s="132">
        <v>3</v>
      </c>
      <c r="CE6" s="133">
        <f>IFERROR(CD6/CB6,"-")</f>
        <v>0.33333333333333</v>
      </c>
      <c r="CF6" s="134">
        <v>49000</v>
      </c>
      <c r="CG6" s="135">
        <f>IFERROR(CF6/CB6,"-")</f>
        <v>5444.4444444444</v>
      </c>
      <c r="CH6" s="136">
        <v>2</v>
      </c>
      <c r="CI6" s="136"/>
      <c r="CJ6" s="136">
        <v>1</v>
      </c>
      <c r="CK6" s="137">
        <v>40</v>
      </c>
      <c r="CL6" s="138">
        <v>1735300</v>
      </c>
      <c r="CM6" s="138">
        <v>485000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150</v>
      </c>
      <c r="C7" s="184" t="s">
        <v>147</v>
      </c>
      <c r="D7" s="184"/>
      <c r="E7" s="184"/>
      <c r="F7" s="87" t="s">
        <v>151</v>
      </c>
      <c r="G7" s="87" t="s">
        <v>149</v>
      </c>
      <c r="H7" s="176">
        <v>0</v>
      </c>
      <c r="I7" s="79">
        <v>0</v>
      </c>
      <c r="J7" s="79">
        <v>0</v>
      </c>
      <c r="K7" s="79">
        <v>85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152</v>
      </c>
      <c r="G10" s="40"/>
      <c r="H10" s="179"/>
      <c r="I10" s="41">
        <f>SUM(I6:I9)</f>
        <v>367</v>
      </c>
      <c r="J10" s="41">
        <f>SUM(J6:J9)</f>
        <v>0</v>
      </c>
      <c r="K10" s="41">
        <f>SUM(K6:K9)</f>
        <v>30670</v>
      </c>
      <c r="L10" s="41">
        <f>SUM(L6:L9)</f>
        <v>148</v>
      </c>
      <c r="M10" s="42">
        <f>IFERROR(L10/K10,"-")</f>
        <v>0.0048255624388653</v>
      </c>
      <c r="N10" s="76">
        <f>SUM(N6:N9)</f>
        <v>45</v>
      </c>
      <c r="O10" s="76">
        <f>SUM(O6:O9)</f>
        <v>63</v>
      </c>
      <c r="P10" s="42">
        <f>IFERROR(N10/L10,"-")</f>
        <v>0.30405405405405</v>
      </c>
      <c r="Q10" s="43">
        <f>IFERROR(H10/L10,"-")</f>
        <v>0</v>
      </c>
      <c r="R10" s="44">
        <f>SUM(R6:R9)</f>
        <v>40</v>
      </c>
      <c r="S10" s="42">
        <f>IFERROR(R10/L10,"-")</f>
        <v>0.27027027027027</v>
      </c>
      <c r="T10" s="179">
        <f>SUM(T6:T9)</f>
        <v>1735300</v>
      </c>
      <c r="U10" s="179">
        <f>IFERROR(T10/L10,"-")</f>
        <v>11725</v>
      </c>
      <c r="V10" s="179">
        <f>IFERROR(T10/R10,"-")</f>
        <v>43382.5</v>
      </c>
      <c r="W10" s="179">
        <f>T10-H10</f>
        <v>1735300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