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<sst xmlns="http://schemas.openxmlformats.org/spreadsheetml/2006/main" uniqueCount="77">
  <si>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02月</t>
  </si>
  <si>
    <t>どきどき</t>
  </si>
  <si>
    <t>最終更新日</t>
  </si>
  <si>
    <t>05月28日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</si>
  <si>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</si>
  <si>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</si>
  <si>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</si>
  <si>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</si>
  <si>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</si>
  <si>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</si>
  <si>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</si>
  <si>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</si>
  <si>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</si>
  <si>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</si>
  <si>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</si>
  <si>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</si>
  <si>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</si>
  <si>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</si>
  <si>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</si>
  <si>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</si>
  <si>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</si>
  <si>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</si>
  <si>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</si>
  <si>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</si>
  <si>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</si>
  <si>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</si>
  <si>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</si>
  <si>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</si>
  <si>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</si>
  <si>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</si>
  <si>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</si>
  <si>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</si>
  <si>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</si>
  <si>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</si>
  <si>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</si>
  <si>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</si>
  <si>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</si>
  <si>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</si>
  <si>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</si>
  <si>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</si>
  <si>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</si>
  <si>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</si>
  <si>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</si>
  <si>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</si>
  <si>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</si>
  <si>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</si>
  <si>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</si>
  <si>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</si>
  <si>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</si>
  <si>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</si>
  <si>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</si>
  <si>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</si>
  <si>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</si>
  <si>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</si>
  <si>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</si>
  <si>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</si>
  <si>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</si>
  <si>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ht259</t>
  </si>
  <si>
    <t>lp02</t>
  </si>
  <si>
    <t>RNパック</t>
  </si>
  <si>
    <t>2月01日(火)</t>
  </si>
  <si>
    <t>ht260</t>
  </si>
  <si>
    <t>ht261</t>
  </si>
  <si>
    <t>ht262</t>
  </si>
  <si>
    <t>空電</t>
  </si>
  <si>
    <t>ht263</t>
  </si>
  <si>
    <t>ht264</t>
  </si>
  <si>
    <t>雑誌 TOTAL</t>
  </si>
  <si>
    <t>●リスティング 広告</t>
  </si>
  <si>
    <t>UA</t>
  </si>
  <si>
    <t>adyd</t>
  </si>
  <si>
    <t>ADIT</t>
  </si>
  <si>
    <t>YDN（ディスプレイ広告）</t>
  </si>
  <si>
    <t>2/1～2/28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</si>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</sst>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0.50222222222222</v>
      </c>
      <c r="B6" s="184" t="s">
        <v>57</v>
      </c>
      <c r="C6" s="184"/>
      <c r="D6" s="184"/>
      <c r="E6" s="184"/>
      <c r="F6" s="184"/>
      <c r="G6" s="184" t="s">
        <v>58</v>
      </c>
      <c r="H6" s="87" t="s">
        <v>59</v>
      </c>
      <c r="I6" s="87"/>
      <c r="J6" s="87" t="s">
        <v>60</v>
      </c>
      <c r="K6" s="176">
        <v>450000</v>
      </c>
      <c r="L6" s="79">
        <v>142</v>
      </c>
      <c r="M6" s="79">
        <v>0</v>
      </c>
      <c r="N6" s="79">
        <v>405</v>
      </c>
      <c r="O6" s="88">
        <v>46</v>
      </c>
      <c r="P6" s="89">
        <v>1</v>
      </c>
      <c r="Q6" s="90">
        <f>O6+P6</f>
        <v>47</v>
      </c>
      <c r="R6" s="80">
        <f>IFERROR(Q6/N6,"-")</f>
        <v>0.11604938271605</v>
      </c>
      <c r="S6" s="79">
        <v>8</v>
      </c>
      <c r="T6" s="79">
        <v>15</v>
      </c>
      <c r="U6" s="80">
        <f>IFERROR(T6/(Q6),"-")</f>
        <v>0.31914893617021</v>
      </c>
      <c r="V6" s="81">
        <f>IFERROR(K6/SUM(Q6:Q11),"-")</f>
        <v>4411.7647058824</v>
      </c>
      <c r="W6" s="82">
        <v>1</v>
      </c>
      <c r="X6" s="80">
        <f>IF(Q6=0,"-",W6/Q6)</f>
        <v>0.021276595744681</v>
      </c>
      <c r="Y6" s="181">
        <v>33000</v>
      </c>
      <c r="Z6" s="182">
        <f>IFERROR(Y6/Q6,"-")</f>
        <v>702.12765957447</v>
      </c>
      <c r="AA6" s="182">
        <f>IFERROR(Y6/W6,"-")</f>
        <v>33000</v>
      </c>
      <c r="AB6" s="176">
        <f>SUM(Y6:Y11)-SUM(K6:K11)</f>
        <v>-224000</v>
      </c>
      <c r="AC6" s="83">
        <f>SUM(Y6:Y11)/SUM(K6:K11)</f>
        <v>0.50222222222222</v>
      </c>
      <c r="AD6" s="77"/>
      <c r="AE6" s="91">
        <v>10</v>
      </c>
      <c r="AF6" s="92">
        <f>IF(Q6=0,"",IF(AE6=0,"",(AE6/Q6)))</f>
        <v>0.21276595744681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13</v>
      </c>
      <c r="AO6" s="98">
        <f>IF(Q6=0,"",IF(AN6=0,"",(AN6/Q6)))</f>
        <v>0.27659574468085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5</v>
      </c>
      <c r="AX6" s="104">
        <f>IF(Q6=0,"",IF(AW6=0,"",(AW6/Q6)))</f>
        <v>0.1063829787234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5</v>
      </c>
      <c r="BG6" s="110">
        <f>IF(Q6=0,"",IF(BF6=0,"",(BF6/Q6)))</f>
        <v>0.1063829787234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11</v>
      </c>
      <c r="BP6" s="117">
        <f>IF(Q6=0,"",IF(BO6=0,"",(BO6/Q6)))</f>
        <v>0.23404255319149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3</v>
      </c>
      <c r="BY6" s="124">
        <f>IF(Q6=0,"",IF(BX6=0,"",(BX6/Q6)))</f>
        <v>0.063829787234043</v>
      </c>
      <c r="BZ6" s="125">
        <v>1</v>
      </c>
      <c r="CA6" s="126">
        <f>IFERROR(BZ6/BX6,"-")</f>
        <v>0.33333333333333</v>
      </c>
      <c r="CB6" s="127">
        <v>33000</v>
      </c>
      <c r="CC6" s="128">
        <f>IFERROR(CB6/BX6,"-")</f>
        <v>11000</v>
      </c>
      <c r="CD6" s="129"/>
      <c r="CE6" s="129"/>
      <c r="CF6" s="129">
        <v>1</v>
      </c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33000</v>
      </c>
      <c r="CR6" s="138">
        <v>33000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61</v>
      </c>
      <c r="C7" s="184"/>
      <c r="D7" s="184"/>
      <c r="E7" s="184"/>
      <c r="F7" s="184"/>
      <c r="G7" s="184" t="s">
        <v>58</v>
      </c>
      <c r="H7" s="87"/>
      <c r="I7" s="87"/>
      <c r="J7" s="87"/>
      <c r="K7" s="176"/>
      <c r="L7" s="79">
        <v>0</v>
      </c>
      <c r="M7" s="79">
        <v>0</v>
      </c>
      <c r="N7" s="79">
        <v>0</v>
      </c>
      <c r="O7" s="88">
        <v>0</v>
      </c>
      <c r="P7" s="89">
        <v>0</v>
      </c>
      <c r="Q7" s="90">
        <f>O7+P7</f>
        <v>0</v>
      </c>
      <c r="R7" s="80" t="str">
        <f>IFERROR(Q7/N7,"-")</f>
        <v>-</v>
      </c>
      <c r="S7" s="79">
        <v>0</v>
      </c>
      <c r="T7" s="79">
        <v>0</v>
      </c>
      <c r="U7" s="80" t="str">
        <f>IFERROR(T7/(Q7),"-")</f>
        <v>-</v>
      </c>
      <c r="V7" s="81"/>
      <c r="W7" s="82">
        <v>0</v>
      </c>
      <c r="X7" s="80" t="str">
        <f>IF(Q7=0,"-",W7/Q7)</f>
        <v>-</v>
      </c>
      <c r="Y7" s="181">
        <v>0</v>
      </c>
      <c r="Z7" s="182" t="str">
        <f>IFERROR(Y7/Q7,"-")</f>
        <v>-</v>
      </c>
      <c r="AA7" s="182" t="str">
        <f>IFERROR(Y7/W7,"-")</f>
        <v>-</v>
      </c>
      <c r="AB7" s="176"/>
      <c r="AC7" s="83"/>
      <c r="AD7" s="77"/>
      <c r="AE7" s="91"/>
      <c r="AF7" s="92" t="str">
        <f>IF(Q7=0,"",IF(AE7=0,"",(AE7/Q7)))</f>
        <v/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 t="str">
        <f>IF(Q7=0,"",IF(AN7=0,"",(AN7/Q7)))</f>
        <v/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 t="str">
        <f>IF(Q7=0,"",IF(AW7=0,"",(AW7/Q7)))</f>
        <v/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 t="str">
        <f>IF(Q7=0,"",IF(BF7=0,"",(BF7/Q7)))</f>
        <v/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/>
      <c r="BP7" s="117" t="str">
        <f>IF(Q7=0,"",IF(BO7=0,"",(BO7/Q7)))</f>
        <v/>
      </c>
      <c r="BQ7" s="118"/>
      <c r="BR7" s="119" t="str">
        <f>IFERROR(BQ7/BO7,"-")</f>
        <v>-</v>
      </c>
      <c r="BS7" s="120"/>
      <c r="BT7" s="121" t="str">
        <f>IFERROR(BS7/BO7,"-")</f>
        <v>-</v>
      </c>
      <c r="BU7" s="122"/>
      <c r="BV7" s="122"/>
      <c r="BW7" s="122"/>
      <c r="BX7" s="123"/>
      <c r="BY7" s="124" t="str">
        <f>IF(Q7=0,"",IF(BX7=0,"",(BX7/Q7)))</f>
        <v/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/>
      <c r="CH7" s="131" t="str">
        <f>IF(Q7=0,"",IF(CG7=0,"",(CG7/Q7)))</f>
        <v/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62</v>
      </c>
      <c r="C8" s="184"/>
      <c r="D8" s="184"/>
      <c r="E8" s="184"/>
      <c r="F8" s="184"/>
      <c r="G8" s="184" t="s">
        <v>58</v>
      </c>
      <c r="H8" s="87"/>
      <c r="I8" s="87"/>
      <c r="J8" s="87"/>
      <c r="K8" s="176"/>
      <c r="L8" s="79">
        <v>0</v>
      </c>
      <c r="M8" s="79">
        <v>0</v>
      </c>
      <c r="N8" s="79">
        <v>0</v>
      </c>
      <c r="O8" s="88">
        <v>0</v>
      </c>
      <c r="P8" s="89">
        <v>0</v>
      </c>
      <c r="Q8" s="90">
        <f>O8+P8</f>
        <v>0</v>
      </c>
      <c r="R8" s="80" t="str">
        <f>IFERROR(Q8/N8,"-")</f>
        <v>-</v>
      </c>
      <c r="S8" s="79">
        <v>0</v>
      </c>
      <c r="T8" s="79">
        <v>0</v>
      </c>
      <c r="U8" s="80" t="str">
        <f>IFERROR(T8/(Q8),"-")</f>
        <v>-</v>
      </c>
      <c r="V8" s="81"/>
      <c r="W8" s="82">
        <v>0</v>
      </c>
      <c r="X8" s="80" t="str">
        <f>IF(Q8=0,"-",W8/Q8)</f>
        <v>-</v>
      </c>
      <c r="Y8" s="181">
        <v>0</v>
      </c>
      <c r="Z8" s="182" t="str">
        <f>IFERROR(Y8/Q8,"-")</f>
        <v>-</v>
      </c>
      <c r="AA8" s="182" t="str">
        <f>IFERROR(Y8/W8,"-")</f>
        <v>-</v>
      </c>
      <c r="AB8" s="176"/>
      <c r="AC8" s="83"/>
      <c r="AD8" s="77"/>
      <c r="AE8" s="91"/>
      <c r="AF8" s="92" t="str">
        <f>IF(Q8=0,"",IF(AE8=0,"",(AE8/Q8)))</f>
        <v/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 t="str">
        <f>IF(Q8=0,"",IF(AN8=0,"",(AN8/Q8)))</f>
        <v/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 t="str">
        <f>IF(Q8=0,"",IF(AW8=0,"",(AW8/Q8)))</f>
        <v/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 t="str">
        <f>IF(Q8=0,"",IF(BF8=0,"",(BF8/Q8)))</f>
        <v/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 t="str">
        <f>IF(Q8=0,"",IF(BO8=0,"",(BO8/Q8)))</f>
        <v/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 t="str">
        <f>IF(Q8=0,"",IF(BX8=0,"",(BX8/Q8)))</f>
        <v/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 t="str">
        <f>IF(Q8=0,"",IF(CG8=0,"",(CG8/Q8)))</f>
        <v/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63</v>
      </c>
      <c r="C9" s="184"/>
      <c r="D9" s="184"/>
      <c r="E9" s="184"/>
      <c r="F9" s="184"/>
      <c r="G9" s="184" t="s">
        <v>64</v>
      </c>
      <c r="H9" s="87"/>
      <c r="I9" s="87"/>
      <c r="J9" s="87"/>
      <c r="K9" s="176"/>
      <c r="L9" s="79">
        <v>885</v>
      </c>
      <c r="M9" s="79">
        <v>261</v>
      </c>
      <c r="N9" s="79">
        <v>239</v>
      </c>
      <c r="O9" s="88">
        <v>54</v>
      </c>
      <c r="P9" s="89">
        <v>0</v>
      </c>
      <c r="Q9" s="90">
        <f>O9+P9</f>
        <v>54</v>
      </c>
      <c r="R9" s="80">
        <f>IFERROR(Q9/N9,"-")</f>
        <v>0.22594142259414</v>
      </c>
      <c r="S9" s="79">
        <v>26</v>
      </c>
      <c r="T9" s="79">
        <v>6</v>
      </c>
      <c r="U9" s="80">
        <f>IFERROR(T9/(Q9),"-")</f>
        <v>0.11111111111111</v>
      </c>
      <c r="V9" s="81"/>
      <c r="W9" s="82">
        <v>12</v>
      </c>
      <c r="X9" s="80">
        <f>IF(Q9=0,"-",W9/Q9)</f>
        <v>0.22222222222222</v>
      </c>
      <c r="Y9" s="181">
        <v>193000</v>
      </c>
      <c r="Z9" s="182">
        <f>IFERROR(Y9/Q9,"-")</f>
        <v>3574.0740740741</v>
      </c>
      <c r="AA9" s="182">
        <f>IFERROR(Y9/W9,"-")</f>
        <v>16083.333333333</v>
      </c>
      <c r="AB9" s="176"/>
      <c r="AC9" s="83"/>
      <c r="AD9" s="77"/>
      <c r="AE9" s="91">
        <v>3</v>
      </c>
      <c r="AF9" s="92">
        <f>IF(Q9=0,"",IF(AE9=0,"",(AE9/Q9)))</f>
        <v>0.055555555555556</v>
      </c>
      <c r="AG9" s="91"/>
      <c r="AH9" s="93">
        <f>IFERROR(AG9/AE9,"-")</f>
        <v>0</v>
      </c>
      <c r="AI9" s="94"/>
      <c r="AJ9" s="95">
        <f>IFERROR(AI9/AE9,"-")</f>
        <v>0</v>
      </c>
      <c r="AK9" s="96"/>
      <c r="AL9" s="96"/>
      <c r="AM9" s="96"/>
      <c r="AN9" s="97">
        <v>6</v>
      </c>
      <c r="AO9" s="98">
        <f>IF(Q9=0,"",IF(AN9=0,"",(AN9/Q9)))</f>
        <v>0.11111111111111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4</v>
      </c>
      <c r="AX9" s="104">
        <f>IF(Q9=0,"",IF(AW9=0,"",(AW9/Q9)))</f>
        <v>0.074074074074074</v>
      </c>
      <c r="AY9" s="103">
        <v>1</v>
      </c>
      <c r="AZ9" s="105">
        <f>IFERROR(AY9/AW9,"-")</f>
        <v>0.25</v>
      </c>
      <c r="BA9" s="106">
        <v>8000</v>
      </c>
      <c r="BB9" s="107">
        <f>IFERROR(BA9/AW9,"-")</f>
        <v>2000</v>
      </c>
      <c r="BC9" s="108"/>
      <c r="BD9" s="108">
        <v>1</v>
      </c>
      <c r="BE9" s="108"/>
      <c r="BF9" s="109">
        <v>9</v>
      </c>
      <c r="BG9" s="110">
        <f>IF(Q9=0,"",IF(BF9=0,"",(BF9/Q9)))</f>
        <v>0.16666666666667</v>
      </c>
      <c r="BH9" s="109">
        <v>1</v>
      </c>
      <c r="BI9" s="111">
        <f>IFERROR(BH9/BF9,"-")</f>
        <v>0.11111111111111</v>
      </c>
      <c r="BJ9" s="112">
        <v>3000</v>
      </c>
      <c r="BK9" s="113">
        <f>IFERROR(BJ9/BF9,"-")</f>
        <v>333.33333333333</v>
      </c>
      <c r="BL9" s="114">
        <v>1</v>
      </c>
      <c r="BM9" s="114"/>
      <c r="BN9" s="114"/>
      <c r="BO9" s="116">
        <v>19</v>
      </c>
      <c r="BP9" s="117">
        <f>IF(Q9=0,"",IF(BO9=0,"",(BO9/Q9)))</f>
        <v>0.35185185185185</v>
      </c>
      <c r="BQ9" s="118">
        <v>6</v>
      </c>
      <c r="BR9" s="119">
        <f>IFERROR(BQ9/BO9,"-")</f>
        <v>0.31578947368421</v>
      </c>
      <c r="BS9" s="120">
        <v>61000</v>
      </c>
      <c r="BT9" s="121">
        <f>IFERROR(BS9/BO9,"-")</f>
        <v>3210.5263157895</v>
      </c>
      <c r="BU9" s="122">
        <v>4</v>
      </c>
      <c r="BV9" s="122">
        <v>1</v>
      </c>
      <c r="BW9" s="122">
        <v>1</v>
      </c>
      <c r="BX9" s="123">
        <v>10</v>
      </c>
      <c r="BY9" s="124">
        <f>IF(Q9=0,"",IF(BX9=0,"",(BX9/Q9)))</f>
        <v>0.18518518518519</v>
      </c>
      <c r="BZ9" s="125">
        <v>4</v>
      </c>
      <c r="CA9" s="126">
        <f>IFERROR(BZ9/BX9,"-")</f>
        <v>0.4</v>
      </c>
      <c r="CB9" s="127">
        <v>121000</v>
      </c>
      <c r="CC9" s="128">
        <f>IFERROR(CB9/BX9,"-")</f>
        <v>12100</v>
      </c>
      <c r="CD9" s="129"/>
      <c r="CE9" s="129"/>
      <c r="CF9" s="129">
        <v>4</v>
      </c>
      <c r="CG9" s="130">
        <v>3</v>
      </c>
      <c r="CH9" s="131">
        <f>IF(Q9=0,"",IF(CG9=0,"",(CG9/Q9)))</f>
        <v>0.055555555555556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12</v>
      </c>
      <c r="CQ9" s="138">
        <v>193000</v>
      </c>
      <c r="CR9" s="138">
        <v>36000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65</v>
      </c>
      <c r="C10" s="184"/>
      <c r="D10" s="184"/>
      <c r="E10" s="184"/>
      <c r="F10" s="184"/>
      <c r="G10" s="184" t="s">
        <v>64</v>
      </c>
      <c r="H10" s="87"/>
      <c r="I10" s="87"/>
      <c r="J10" s="87"/>
      <c r="K10" s="176"/>
      <c r="L10" s="79">
        <v>29</v>
      </c>
      <c r="M10" s="79">
        <v>18</v>
      </c>
      <c r="N10" s="79">
        <v>5</v>
      </c>
      <c r="O10" s="88">
        <v>1</v>
      </c>
      <c r="P10" s="89">
        <v>0</v>
      </c>
      <c r="Q10" s="90">
        <f>O10+P10</f>
        <v>1</v>
      </c>
      <c r="R10" s="80">
        <f>IFERROR(Q10/N10,"-")</f>
        <v>0.2</v>
      </c>
      <c r="S10" s="79">
        <v>0</v>
      </c>
      <c r="T10" s="79">
        <v>0</v>
      </c>
      <c r="U10" s="80">
        <f>IFERROR(T10/(Q10),"-")</f>
        <v>0</v>
      </c>
      <c r="V10" s="81"/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>
        <v>1</v>
      </c>
      <c r="BP10" s="117">
        <f>IF(Q10=0,"",IF(BO10=0,"",(BO10/Q10)))</f>
        <v>1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66</v>
      </c>
      <c r="C11" s="184"/>
      <c r="D11" s="184"/>
      <c r="E11" s="184"/>
      <c r="F11" s="184"/>
      <c r="G11" s="184" t="s">
        <v>64</v>
      </c>
      <c r="H11" s="87"/>
      <c r="I11" s="87"/>
      <c r="J11" s="87"/>
      <c r="K11" s="176"/>
      <c r="L11" s="79">
        <v>0</v>
      </c>
      <c r="M11" s="79">
        <v>0</v>
      </c>
      <c r="N11" s="79">
        <v>0</v>
      </c>
      <c r="O11" s="88">
        <v>0</v>
      </c>
      <c r="P11" s="89">
        <v>0</v>
      </c>
      <c r="Q11" s="90">
        <f>O11+P11</f>
        <v>0</v>
      </c>
      <c r="R11" s="80" t="str">
        <f>IFERROR(Q11/N11,"-")</f>
        <v>-</v>
      </c>
      <c r="S11" s="79">
        <v>0</v>
      </c>
      <c r="T11" s="79">
        <v>0</v>
      </c>
      <c r="U11" s="80" t="str">
        <f>IFERROR(T11/(Q11),"-")</f>
        <v>-</v>
      </c>
      <c r="V11" s="81"/>
      <c r="W11" s="82">
        <v>0</v>
      </c>
      <c r="X11" s="80" t="str">
        <f>IF(Q11=0,"-",W11/Q11)</f>
        <v>-</v>
      </c>
      <c r="Y11" s="181">
        <v>0</v>
      </c>
      <c r="Z11" s="182" t="str">
        <f>IFERROR(Y11/Q11,"-")</f>
        <v>-</v>
      </c>
      <c r="AA11" s="182" t="str">
        <f>IFERROR(Y11/W11,"-")</f>
        <v>-</v>
      </c>
      <c r="AB11" s="176"/>
      <c r="AC11" s="83"/>
      <c r="AD11" s="77"/>
      <c r="AE11" s="91"/>
      <c r="AF11" s="92" t="str">
        <f>IF(Q11=0,"",IF(AE11=0,"",(AE11/Q11)))</f>
        <v/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 t="str">
        <f>IF(Q11=0,"",IF(AN11=0,"",(AN11/Q11)))</f>
        <v/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 t="str">
        <f>IF(Q11=0,"",IF(AW11=0,"",(AW11/Q11)))</f>
        <v/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 t="str">
        <f>IF(Q11=0,"",IF(BF11=0,"",(BF11/Q11)))</f>
        <v/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 t="str">
        <f>IF(Q11=0,"",IF(BO11=0,"",(BO11/Q11)))</f>
        <v/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/>
      <c r="BY11" s="124" t="str">
        <f>IF(Q11=0,"",IF(BX11=0,"",(BX11/Q11)))</f>
        <v/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 t="str">
        <f>IF(Q11=0,"",IF(CG11=0,"",(CG11/Q11)))</f>
        <v/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30"/>
      <c r="B12" s="84"/>
      <c r="C12" s="84"/>
      <c r="D12" s="85"/>
      <c r="E12" s="85"/>
      <c r="F12" s="85"/>
      <c r="G12" s="86"/>
      <c r="H12" s="87"/>
      <c r="I12" s="87"/>
      <c r="J12" s="87"/>
      <c r="K12" s="177"/>
      <c r="L12" s="34"/>
      <c r="M12" s="34"/>
      <c r="N12" s="31"/>
      <c r="O12" s="23"/>
      <c r="P12" s="23"/>
      <c r="Q12" s="23"/>
      <c r="R12" s="32"/>
      <c r="S12" s="32"/>
      <c r="T12" s="23"/>
      <c r="U12" s="32"/>
      <c r="V12" s="25"/>
      <c r="W12" s="25"/>
      <c r="X12" s="25"/>
      <c r="Y12" s="183"/>
      <c r="Z12" s="183"/>
      <c r="AA12" s="183"/>
      <c r="AB12" s="183"/>
      <c r="AC12" s="33"/>
      <c r="AD12" s="57"/>
      <c r="AE12" s="61"/>
      <c r="AF12" s="62"/>
      <c r="AG12" s="61"/>
      <c r="AH12" s="65"/>
      <c r="AI12" s="66"/>
      <c r="AJ12" s="67"/>
      <c r="AK12" s="68"/>
      <c r="AL12" s="68"/>
      <c r="AM12" s="68"/>
      <c r="AN12" s="61"/>
      <c r="AO12" s="62"/>
      <c r="AP12" s="61"/>
      <c r="AQ12" s="65"/>
      <c r="AR12" s="66"/>
      <c r="AS12" s="67"/>
      <c r="AT12" s="68"/>
      <c r="AU12" s="68"/>
      <c r="AV12" s="68"/>
      <c r="AW12" s="61"/>
      <c r="AX12" s="62"/>
      <c r="AY12" s="61"/>
      <c r="AZ12" s="65"/>
      <c r="BA12" s="66"/>
      <c r="BB12" s="67"/>
      <c r="BC12" s="68"/>
      <c r="BD12" s="68"/>
      <c r="BE12" s="68"/>
      <c r="BF12" s="61"/>
      <c r="BG12" s="62"/>
      <c r="BH12" s="61"/>
      <c r="BI12" s="65"/>
      <c r="BJ12" s="66"/>
      <c r="BK12" s="67"/>
      <c r="BL12" s="68"/>
      <c r="BM12" s="68"/>
      <c r="BN12" s="68"/>
      <c r="BO12" s="63"/>
      <c r="BP12" s="64"/>
      <c r="BQ12" s="61"/>
      <c r="BR12" s="65"/>
      <c r="BS12" s="66"/>
      <c r="BT12" s="67"/>
      <c r="BU12" s="68"/>
      <c r="BV12" s="68"/>
      <c r="BW12" s="68"/>
      <c r="BX12" s="63"/>
      <c r="BY12" s="64"/>
      <c r="BZ12" s="61"/>
      <c r="CA12" s="65"/>
      <c r="CB12" s="66"/>
      <c r="CC12" s="67"/>
      <c r="CD12" s="68"/>
      <c r="CE12" s="68"/>
      <c r="CF12" s="68"/>
      <c r="CG12" s="63"/>
      <c r="CH12" s="64"/>
      <c r="CI12" s="61"/>
      <c r="CJ12" s="65"/>
      <c r="CK12" s="66"/>
      <c r="CL12" s="67"/>
      <c r="CM12" s="68"/>
      <c r="CN12" s="68"/>
      <c r="CO12" s="68"/>
      <c r="CP12" s="69"/>
      <c r="CQ12" s="66"/>
      <c r="CR12" s="66"/>
      <c r="CS12" s="66"/>
      <c r="CT12" s="70"/>
    </row>
    <row r="13" spans="1:99">
      <c r="A13" s="30"/>
      <c r="B13" s="37"/>
      <c r="C13" s="37"/>
      <c r="D13" s="21"/>
      <c r="E13" s="21"/>
      <c r="F13" s="21"/>
      <c r="G13" s="22"/>
      <c r="H13" s="36"/>
      <c r="I13" s="36"/>
      <c r="J13" s="73"/>
      <c r="K13" s="178"/>
      <c r="L13" s="34"/>
      <c r="M13" s="34"/>
      <c r="N13" s="31"/>
      <c r="O13" s="23"/>
      <c r="P13" s="23"/>
      <c r="Q13" s="23"/>
      <c r="R13" s="32"/>
      <c r="S13" s="32"/>
      <c r="T13" s="23"/>
      <c r="U13" s="32"/>
      <c r="V13" s="25"/>
      <c r="W13" s="25"/>
      <c r="X13" s="25"/>
      <c r="Y13" s="183"/>
      <c r="Z13" s="183"/>
      <c r="AA13" s="183"/>
      <c r="AB13" s="183"/>
      <c r="AC13" s="33"/>
      <c r="AD13" s="59"/>
      <c r="AE13" s="61"/>
      <c r="AF13" s="62"/>
      <c r="AG13" s="61"/>
      <c r="AH13" s="65"/>
      <c r="AI13" s="66"/>
      <c r="AJ13" s="67"/>
      <c r="AK13" s="68"/>
      <c r="AL13" s="68"/>
      <c r="AM13" s="68"/>
      <c r="AN13" s="61"/>
      <c r="AO13" s="62"/>
      <c r="AP13" s="61"/>
      <c r="AQ13" s="65"/>
      <c r="AR13" s="66"/>
      <c r="AS13" s="67"/>
      <c r="AT13" s="68"/>
      <c r="AU13" s="68"/>
      <c r="AV13" s="68"/>
      <c r="AW13" s="61"/>
      <c r="AX13" s="62"/>
      <c r="AY13" s="61"/>
      <c r="AZ13" s="65"/>
      <c r="BA13" s="66"/>
      <c r="BB13" s="67"/>
      <c r="BC13" s="68"/>
      <c r="BD13" s="68"/>
      <c r="BE13" s="68"/>
      <c r="BF13" s="61"/>
      <c r="BG13" s="62"/>
      <c r="BH13" s="61"/>
      <c r="BI13" s="65"/>
      <c r="BJ13" s="66"/>
      <c r="BK13" s="67"/>
      <c r="BL13" s="68"/>
      <c r="BM13" s="68"/>
      <c r="BN13" s="68"/>
      <c r="BO13" s="63"/>
      <c r="BP13" s="64"/>
      <c r="BQ13" s="61"/>
      <c r="BR13" s="65"/>
      <c r="BS13" s="66"/>
      <c r="BT13" s="67"/>
      <c r="BU13" s="68"/>
      <c r="BV13" s="68"/>
      <c r="BW13" s="68"/>
      <c r="BX13" s="63"/>
      <c r="BY13" s="64"/>
      <c r="BZ13" s="61"/>
      <c r="CA13" s="65"/>
      <c r="CB13" s="66"/>
      <c r="CC13" s="67"/>
      <c r="CD13" s="68"/>
      <c r="CE13" s="68"/>
      <c r="CF13" s="68"/>
      <c r="CG13" s="63"/>
      <c r="CH13" s="64"/>
      <c r="CI13" s="61"/>
      <c r="CJ13" s="65"/>
      <c r="CK13" s="66"/>
      <c r="CL13" s="67"/>
      <c r="CM13" s="68"/>
      <c r="CN13" s="68"/>
      <c r="CO13" s="68"/>
      <c r="CP13" s="69"/>
      <c r="CQ13" s="66"/>
      <c r="CR13" s="66"/>
      <c r="CS13" s="66"/>
      <c r="CT13" s="70"/>
    </row>
    <row r="14" spans="1:99">
      <c r="A14" s="19">
        <f>AC14</f>
        <v>0.50222222222222</v>
      </c>
      <c r="B14" s="39"/>
      <c r="C14" s="39"/>
      <c r="D14" s="39"/>
      <c r="E14" s="39"/>
      <c r="F14" s="39"/>
      <c r="G14" s="39"/>
      <c r="H14" s="40" t="s">
        <v>67</v>
      </c>
      <c r="I14" s="40"/>
      <c r="J14" s="40"/>
      <c r="K14" s="179">
        <f>SUM(K6:K13)</f>
        <v>450000</v>
      </c>
      <c r="L14" s="41">
        <f>SUM(L6:L13)</f>
        <v>1056</v>
      </c>
      <c r="M14" s="41">
        <f>SUM(M6:M13)</f>
        <v>279</v>
      </c>
      <c r="N14" s="41">
        <f>SUM(N6:N13)</f>
        <v>649</v>
      </c>
      <c r="O14" s="41">
        <f>SUM(O6:O13)</f>
        <v>101</v>
      </c>
      <c r="P14" s="41">
        <f>SUM(P6:P13)</f>
        <v>1</v>
      </c>
      <c r="Q14" s="41">
        <f>SUM(Q6:Q13)</f>
        <v>102</v>
      </c>
      <c r="R14" s="42">
        <f>IFERROR(Q14/N14,"-")</f>
        <v>0.15716486902928</v>
      </c>
      <c r="S14" s="76">
        <f>SUM(S6:S13)</f>
        <v>34</v>
      </c>
      <c r="T14" s="76">
        <f>SUM(T6:T13)</f>
        <v>21</v>
      </c>
      <c r="U14" s="42">
        <f>IFERROR(S14/Q14,"-")</f>
        <v>0.33333333333333</v>
      </c>
      <c r="V14" s="43">
        <f>IFERROR(K14/Q14,"-")</f>
        <v>4411.7647058824</v>
      </c>
      <c r="W14" s="44">
        <f>SUM(W6:W13)</f>
        <v>13</v>
      </c>
      <c r="X14" s="42">
        <f>IFERROR(W14/Q14,"-")</f>
        <v>0.12745098039216</v>
      </c>
      <c r="Y14" s="179">
        <f>SUM(Y6:Y13)</f>
        <v>226000</v>
      </c>
      <c r="Z14" s="179">
        <f>IFERROR(Y14/Q14,"-")</f>
        <v>2215.6862745098</v>
      </c>
      <c r="AA14" s="179">
        <f>IFERROR(Y14/W14,"-")</f>
        <v>17384.615384615</v>
      </c>
      <c r="AB14" s="179">
        <f>Y14-K14</f>
        <v>-224000</v>
      </c>
      <c r="AC14" s="45">
        <f>Y14/K14</f>
        <v>0.50222222222222</v>
      </c>
      <c r="AD14" s="58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1"/>
    <mergeCell ref="K6:K11"/>
    <mergeCell ref="V6:V11"/>
    <mergeCell ref="AB6:AB11"/>
    <mergeCell ref="AC6:AC1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7" t="s">
        <v>68</v>
      </c>
      <c r="B3" s="38"/>
      <c r="C3" s="38"/>
      <c r="D3" s="38"/>
      <c r="E3" s="38"/>
      <c r="F3" s="71"/>
      <c r="G3" s="55"/>
      <c r="H3" s="55"/>
      <c r="I3" s="140" t="s">
        <v>9</v>
      </c>
      <c r="J3" s="141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6"/>
      <c r="B4" s="7" t="s">
        <v>19</v>
      </c>
      <c r="C4" s="7" t="s">
        <v>20</v>
      </c>
      <c r="D4" s="7" t="s">
        <v>69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3"/>
      <c r="CL4" s="156"/>
      <c r="CM4" s="52" t="s">
        <v>55</v>
      </c>
      <c r="CN4" s="52" t="s">
        <v>56</v>
      </c>
      <c r="CO4" s="150"/>
    </row>
    <row r="5" spans="1:95">
      <c r="A5" s="19"/>
      <c r="B5" s="28"/>
      <c r="C5" s="28"/>
      <c r="D5" s="26"/>
      <c r="E5" s="26"/>
      <c r="F5" s="26"/>
      <c r="G5" s="35"/>
      <c r="H5" s="175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0"/>
      <c r="U5" s="180"/>
      <c r="V5" s="180"/>
      <c r="W5" s="180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1.2341700010219</v>
      </c>
      <c r="B6" s="184" t="s">
        <v>70</v>
      </c>
      <c r="C6" s="184" t="s">
        <v>71</v>
      </c>
      <c r="D6" s="184"/>
      <c r="E6" s="184"/>
      <c r="F6" s="87" t="s">
        <v>72</v>
      </c>
      <c r="G6" s="87" t="s">
        <v>73</v>
      </c>
      <c r="H6" s="176">
        <v>254422</v>
      </c>
      <c r="I6" s="79">
        <v>259</v>
      </c>
      <c r="J6" s="79">
        <v>0</v>
      </c>
      <c r="K6" s="79">
        <v>28395</v>
      </c>
      <c r="L6" s="90">
        <v>71</v>
      </c>
      <c r="M6" s="80">
        <f>IFERROR(L6/K6,"-")</f>
        <v>0.0025004402183483</v>
      </c>
      <c r="N6" s="79">
        <v>29</v>
      </c>
      <c r="O6" s="79">
        <v>26</v>
      </c>
      <c r="P6" s="80">
        <f>IFERROR(N6/(L6),"-")</f>
        <v>0.40845070422535</v>
      </c>
      <c r="Q6" s="81">
        <f>IFERROR(H6/SUM(L6:L6),"-")</f>
        <v>3583.4084507042</v>
      </c>
      <c r="R6" s="82">
        <v>16</v>
      </c>
      <c r="S6" s="80">
        <f>IF(L6=0,"-",R6/L6)</f>
        <v>0.22535211267606</v>
      </c>
      <c r="T6" s="181">
        <v>314000</v>
      </c>
      <c r="U6" s="182">
        <f>IFERROR(T6/L6,"-")</f>
        <v>4422.5352112676</v>
      </c>
      <c r="V6" s="182">
        <f>IFERROR(T6/R6,"-")</f>
        <v>19625</v>
      </c>
      <c r="W6" s="176">
        <f>SUM(T6:T6)-SUM(H6:H6)</f>
        <v>59578</v>
      </c>
      <c r="X6" s="83">
        <f>SUM(T6:T6)/SUM(H6:H6)</f>
        <v>1.2341700010219</v>
      </c>
      <c r="Y6" s="77"/>
      <c r="Z6" s="91"/>
      <c r="AA6" s="92">
        <f>IF(L6=0,"",IF(Z6=0,"",(Z6/L6)))</f>
        <v>0</v>
      </c>
      <c r="AB6" s="91"/>
      <c r="AC6" s="93" t="str">
        <f>IFERROR(AB6/Z6,"-")</f>
        <v>-</v>
      </c>
      <c r="AD6" s="94"/>
      <c r="AE6" s="95" t="str">
        <f>IFERROR(AD6/Z6,"-")</f>
        <v>-</v>
      </c>
      <c r="AF6" s="96"/>
      <c r="AG6" s="96"/>
      <c r="AH6" s="96"/>
      <c r="AI6" s="97"/>
      <c r="AJ6" s="98">
        <f>IF(L6=0,"",IF(AI6=0,"",(AI6/L6)))</f>
        <v>0</v>
      </c>
      <c r="AK6" s="97"/>
      <c r="AL6" s="99" t="str">
        <f>IFERROR(AK6/AI6,"-")</f>
        <v>-</v>
      </c>
      <c r="AM6" s="100"/>
      <c r="AN6" s="101" t="str">
        <f>IFERROR(AM6/AI6,"-")</f>
        <v>-</v>
      </c>
      <c r="AO6" s="102"/>
      <c r="AP6" s="102"/>
      <c r="AQ6" s="102"/>
      <c r="AR6" s="103"/>
      <c r="AS6" s="104">
        <f>IF(L6=0,"",IF(AR6=0,"",(AR6/L6)))</f>
        <v>0</v>
      </c>
      <c r="AT6" s="103"/>
      <c r="AU6" s="105" t="str">
        <f>IFERROR(AT6/AR6,"-")</f>
        <v>-</v>
      </c>
      <c r="AV6" s="106"/>
      <c r="AW6" s="107" t="str">
        <f>IFERROR(AV6/AR6,"-")</f>
        <v>-</v>
      </c>
      <c r="AX6" s="108"/>
      <c r="AY6" s="108"/>
      <c r="AZ6" s="108"/>
      <c r="BA6" s="109">
        <v>2</v>
      </c>
      <c r="BB6" s="110">
        <f>IF(L6=0,"",IF(BA6=0,"",(BA6/L6)))</f>
        <v>0.028169014084507</v>
      </c>
      <c r="BC6" s="109"/>
      <c r="BD6" s="111">
        <f>IFERROR(BC6/BA6,"-")</f>
        <v>0</v>
      </c>
      <c r="BE6" s="112"/>
      <c r="BF6" s="113">
        <f>IFERROR(BE6/BA6,"-")</f>
        <v>0</v>
      </c>
      <c r="BG6" s="114"/>
      <c r="BH6" s="114"/>
      <c r="BI6" s="114"/>
      <c r="BJ6" s="116">
        <v>33</v>
      </c>
      <c r="BK6" s="117">
        <f>IF(L6=0,"",IF(BJ6=0,"",(BJ6/L6)))</f>
        <v>0.46478873239437</v>
      </c>
      <c r="BL6" s="118">
        <v>5</v>
      </c>
      <c r="BM6" s="119">
        <f>IFERROR(BL6/BJ6,"-")</f>
        <v>0.15151515151515</v>
      </c>
      <c r="BN6" s="120">
        <v>97000</v>
      </c>
      <c r="BO6" s="121">
        <f>IFERROR(BN6/BJ6,"-")</f>
        <v>2939.3939393939</v>
      </c>
      <c r="BP6" s="122">
        <v>3</v>
      </c>
      <c r="BQ6" s="122"/>
      <c r="BR6" s="122">
        <v>2</v>
      </c>
      <c r="BS6" s="123">
        <v>31</v>
      </c>
      <c r="BT6" s="124">
        <f>IF(L6=0,"",IF(BS6=0,"",(BS6/L6)))</f>
        <v>0.43661971830986</v>
      </c>
      <c r="BU6" s="125">
        <v>7</v>
      </c>
      <c r="BV6" s="126">
        <f>IFERROR(BU6/BS6,"-")</f>
        <v>0.2258064516129</v>
      </c>
      <c r="BW6" s="127">
        <v>157000</v>
      </c>
      <c r="BX6" s="128">
        <f>IFERROR(BW6/BS6,"-")</f>
        <v>5064.5161290323</v>
      </c>
      <c r="BY6" s="129">
        <v>3</v>
      </c>
      <c r="BZ6" s="129"/>
      <c r="CA6" s="129">
        <v>4</v>
      </c>
      <c r="CB6" s="130">
        <v>5</v>
      </c>
      <c r="CC6" s="131">
        <f>IF(L6=0,"",IF(CB6=0,"",(CB6/L6)))</f>
        <v>0.070422535211268</v>
      </c>
      <c r="CD6" s="132">
        <v>4</v>
      </c>
      <c r="CE6" s="133">
        <f>IFERROR(CD6/CB6,"-")</f>
        <v>0.8</v>
      </c>
      <c r="CF6" s="134">
        <v>60000</v>
      </c>
      <c r="CG6" s="135">
        <f>IFERROR(CF6/CB6,"-")</f>
        <v>12000</v>
      </c>
      <c r="CH6" s="136">
        <v>2</v>
      </c>
      <c r="CI6" s="136">
        <v>1</v>
      </c>
      <c r="CJ6" s="136">
        <v>1</v>
      </c>
      <c r="CK6" s="137">
        <v>16</v>
      </c>
      <c r="CL6" s="138">
        <v>314000</v>
      </c>
      <c r="CM6" s="138">
        <v>65000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78">
        <f>X7</f>
        <v>0.9947155735157</v>
      </c>
      <c r="B7" s="184" t="s">
        <v>74</v>
      </c>
      <c r="C7" s="184" t="s">
        <v>71</v>
      </c>
      <c r="D7" s="184"/>
      <c r="E7" s="184"/>
      <c r="F7" s="87" t="s">
        <v>75</v>
      </c>
      <c r="G7" s="87" t="s">
        <v>73</v>
      </c>
      <c r="H7" s="176">
        <v>128680</v>
      </c>
      <c r="I7" s="79">
        <v>89</v>
      </c>
      <c r="J7" s="79">
        <v>0</v>
      </c>
      <c r="K7" s="79">
        <v>3450</v>
      </c>
      <c r="L7" s="90">
        <v>37</v>
      </c>
      <c r="M7" s="80">
        <f>IFERROR(L7/K7,"-")</f>
        <v>0.010724637681159</v>
      </c>
      <c r="N7" s="79">
        <v>5</v>
      </c>
      <c r="O7" s="79">
        <v>19</v>
      </c>
      <c r="P7" s="80">
        <f>IFERROR(N7/(L7),"-")</f>
        <v>0.13513513513514</v>
      </c>
      <c r="Q7" s="81">
        <f>IFERROR(H7/SUM(L7:L7),"-")</f>
        <v>3477.8378378378</v>
      </c>
      <c r="R7" s="82">
        <v>7</v>
      </c>
      <c r="S7" s="80">
        <f>IF(L7=0,"-",R7/L7)</f>
        <v>0.18918918918919</v>
      </c>
      <c r="T7" s="181">
        <v>128000</v>
      </c>
      <c r="U7" s="182">
        <f>IFERROR(T7/L7,"-")</f>
        <v>3459.4594594595</v>
      </c>
      <c r="V7" s="182">
        <f>IFERROR(T7/R7,"-")</f>
        <v>18285.714285714</v>
      </c>
      <c r="W7" s="176">
        <f>SUM(T7:T7)-SUM(H7:H7)</f>
        <v>-680</v>
      </c>
      <c r="X7" s="83">
        <f>SUM(T7:T7)/SUM(H7:H7)</f>
        <v>0.9947155735157</v>
      </c>
      <c r="Y7" s="77"/>
      <c r="Z7" s="91">
        <v>2</v>
      </c>
      <c r="AA7" s="92">
        <f>IF(L7=0,"",IF(Z7=0,"",(Z7/L7)))</f>
        <v>0.054054054054054</v>
      </c>
      <c r="AB7" s="91"/>
      <c r="AC7" s="93">
        <f>IFERROR(AB7/Z7,"-")</f>
        <v>0</v>
      </c>
      <c r="AD7" s="94"/>
      <c r="AE7" s="95">
        <f>IFERROR(AD7/Z7,"-")</f>
        <v>0</v>
      </c>
      <c r="AF7" s="96"/>
      <c r="AG7" s="96"/>
      <c r="AH7" s="96"/>
      <c r="AI7" s="97">
        <v>3</v>
      </c>
      <c r="AJ7" s="98">
        <f>IF(L7=0,"",IF(AI7=0,"",(AI7/L7)))</f>
        <v>0.081081081081081</v>
      </c>
      <c r="AK7" s="97"/>
      <c r="AL7" s="99">
        <f>IFERROR(AK7/AI7,"-")</f>
        <v>0</v>
      </c>
      <c r="AM7" s="100"/>
      <c r="AN7" s="101">
        <f>IFERROR(AM7/AI7,"-")</f>
        <v>0</v>
      </c>
      <c r="AO7" s="102"/>
      <c r="AP7" s="102"/>
      <c r="AQ7" s="102"/>
      <c r="AR7" s="103"/>
      <c r="AS7" s="104">
        <f>IF(L7=0,"",IF(AR7=0,"",(AR7/L7)))</f>
        <v>0</v>
      </c>
      <c r="AT7" s="103"/>
      <c r="AU7" s="105" t="str">
        <f>IFERROR(AT7/AR7,"-")</f>
        <v>-</v>
      </c>
      <c r="AV7" s="106"/>
      <c r="AW7" s="107" t="str">
        <f>IFERROR(AV7/AR7,"-")</f>
        <v>-</v>
      </c>
      <c r="AX7" s="108"/>
      <c r="AY7" s="108"/>
      <c r="AZ7" s="108"/>
      <c r="BA7" s="109">
        <v>4</v>
      </c>
      <c r="BB7" s="110">
        <f>IF(L7=0,"",IF(BA7=0,"",(BA7/L7)))</f>
        <v>0.10810810810811</v>
      </c>
      <c r="BC7" s="109"/>
      <c r="BD7" s="111">
        <f>IFERROR(BC7/BA7,"-")</f>
        <v>0</v>
      </c>
      <c r="BE7" s="112"/>
      <c r="BF7" s="113">
        <f>IFERROR(BE7/BA7,"-")</f>
        <v>0</v>
      </c>
      <c r="BG7" s="114"/>
      <c r="BH7" s="114"/>
      <c r="BI7" s="114"/>
      <c r="BJ7" s="116">
        <v>15</v>
      </c>
      <c r="BK7" s="117">
        <f>IF(L7=0,"",IF(BJ7=0,"",(BJ7/L7)))</f>
        <v>0.40540540540541</v>
      </c>
      <c r="BL7" s="118">
        <v>3</v>
      </c>
      <c r="BM7" s="119">
        <f>IFERROR(BL7/BJ7,"-")</f>
        <v>0.2</v>
      </c>
      <c r="BN7" s="120">
        <v>19000</v>
      </c>
      <c r="BO7" s="121">
        <f>IFERROR(BN7/BJ7,"-")</f>
        <v>1266.6666666667</v>
      </c>
      <c r="BP7" s="122">
        <v>2</v>
      </c>
      <c r="BQ7" s="122"/>
      <c r="BR7" s="122">
        <v>1</v>
      </c>
      <c r="BS7" s="123">
        <v>13</v>
      </c>
      <c r="BT7" s="124">
        <f>IF(L7=0,"",IF(BS7=0,"",(BS7/L7)))</f>
        <v>0.35135135135135</v>
      </c>
      <c r="BU7" s="125">
        <v>4</v>
      </c>
      <c r="BV7" s="126">
        <f>IFERROR(BU7/BS7,"-")</f>
        <v>0.30769230769231</v>
      </c>
      <c r="BW7" s="127">
        <v>109000</v>
      </c>
      <c r="BX7" s="128">
        <f>IFERROR(BW7/BS7,"-")</f>
        <v>8384.6153846154</v>
      </c>
      <c r="BY7" s="129">
        <v>1</v>
      </c>
      <c r="BZ7" s="129">
        <v>1</v>
      </c>
      <c r="CA7" s="129">
        <v>2</v>
      </c>
      <c r="CB7" s="130"/>
      <c r="CC7" s="131">
        <f>IF(L7=0,"",IF(CB7=0,"",(CB7/L7)))</f>
        <v>0</v>
      </c>
      <c r="CD7" s="132"/>
      <c r="CE7" s="133" t="str">
        <f>IFERROR(CD7/CB7,"-")</f>
        <v>-</v>
      </c>
      <c r="CF7" s="134"/>
      <c r="CG7" s="135" t="str">
        <f>IFERROR(CF7/CB7,"-")</f>
        <v>-</v>
      </c>
      <c r="CH7" s="136"/>
      <c r="CI7" s="136"/>
      <c r="CJ7" s="136"/>
      <c r="CK7" s="137">
        <v>7</v>
      </c>
      <c r="CL7" s="138">
        <v>128000</v>
      </c>
      <c r="CM7" s="138">
        <v>75000</v>
      </c>
      <c r="CN7" s="138"/>
      <c r="CO7" s="139" t="str">
        <f>IF(AND(CM7=0,CN7=0),"",IF(AND(CM7&lt;=100000,CN7&lt;=100000),"",IF(CM7/CL7&gt;0.7,"男高",IF(CN7/CL7&gt;0.7,"女高",""))))</f>
        <v/>
      </c>
    </row>
    <row r="8" spans="1:95">
      <c r="A8" s="30"/>
      <c r="B8" s="84"/>
      <c r="C8" s="84"/>
      <c r="D8" s="85"/>
      <c r="E8" s="86"/>
      <c r="F8" s="87"/>
      <c r="G8" s="87"/>
      <c r="H8" s="177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3"/>
      <c r="U8" s="183"/>
      <c r="V8" s="183"/>
      <c r="W8" s="183"/>
      <c r="X8" s="33"/>
      <c r="Y8" s="57"/>
      <c r="Z8" s="61"/>
      <c r="AA8" s="62"/>
      <c r="AB8" s="61"/>
      <c r="AC8" s="65"/>
      <c r="AD8" s="66"/>
      <c r="AE8" s="67"/>
      <c r="AF8" s="68"/>
      <c r="AG8" s="68"/>
      <c r="AH8" s="68"/>
      <c r="AI8" s="61"/>
      <c r="AJ8" s="62"/>
      <c r="AK8" s="61"/>
      <c r="AL8" s="65"/>
      <c r="AM8" s="66"/>
      <c r="AN8" s="67"/>
      <c r="AO8" s="68"/>
      <c r="AP8" s="68"/>
      <c r="AQ8" s="68"/>
      <c r="AR8" s="61"/>
      <c r="AS8" s="62"/>
      <c r="AT8" s="61"/>
      <c r="AU8" s="65"/>
      <c r="AV8" s="66"/>
      <c r="AW8" s="67"/>
      <c r="AX8" s="68"/>
      <c r="AY8" s="68"/>
      <c r="AZ8" s="68"/>
      <c r="BA8" s="61"/>
      <c r="BB8" s="62"/>
      <c r="BC8" s="61"/>
      <c r="BD8" s="65"/>
      <c r="BE8" s="66"/>
      <c r="BF8" s="67"/>
      <c r="BG8" s="68"/>
      <c r="BH8" s="68"/>
      <c r="BI8" s="68"/>
      <c r="BJ8" s="63"/>
      <c r="BK8" s="64"/>
      <c r="BL8" s="61"/>
      <c r="BM8" s="65"/>
      <c r="BN8" s="66"/>
      <c r="BO8" s="67"/>
      <c r="BP8" s="68"/>
      <c r="BQ8" s="68"/>
      <c r="BR8" s="68"/>
      <c r="BS8" s="63"/>
      <c r="BT8" s="64"/>
      <c r="BU8" s="61"/>
      <c r="BV8" s="65"/>
      <c r="BW8" s="66"/>
      <c r="BX8" s="67"/>
      <c r="BY8" s="68"/>
      <c r="BZ8" s="68"/>
      <c r="CA8" s="68"/>
      <c r="CB8" s="63"/>
      <c r="CC8" s="64"/>
      <c r="CD8" s="61"/>
      <c r="CE8" s="65"/>
      <c r="CF8" s="66"/>
      <c r="CG8" s="67"/>
      <c r="CH8" s="68"/>
      <c r="CI8" s="68"/>
      <c r="CJ8" s="68"/>
      <c r="CK8" s="69"/>
      <c r="CL8" s="66"/>
      <c r="CM8" s="66"/>
      <c r="CN8" s="66"/>
      <c r="CO8" s="70"/>
    </row>
    <row r="9" spans="1:95">
      <c r="A9" s="30"/>
      <c r="B9" s="37"/>
      <c r="C9" s="37"/>
      <c r="D9" s="31"/>
      <c r="E9" s="31"/>
      <c r="F9" s="36"/>
      <c r="G9" s="73"/>
      <c r="H9" s="178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3"/>
      <c r="U9" s="183"/>
      <c r="V9" s="183"/>
      <c r="W9" s="183"/>
      <c r="X9" s="33"/>
      <c r="Y9" s="59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19">
        <f>Z10</f>
        <v/>
      </c>
      <c r="B10" s="41"/>
      <c r="C10" s="41"/>
      <c r="D10" s="41"/>
      <c r="E10" s="41"/>
      <c r="F10" s="40" t="s">
        <v>76</v>
      </c>
      <c r="G10" s="40"/>
      <c r="H10" s="179"/>
      <c r="I10" s="41">
        <f>SUM(I6:I9)</f>
        <v>348</v>
      </c>
      <c r="J10" s="41">
        <f>SUM(J6:J9)</f>
        <v>0</v>
      </c>
      <c r="K10" s="41">
        <f>SUM(K6:K9)</f>
        <v>31845</v>
      </c>
      <c r="L10" s="41">
        <f>SUM(L6:L9)</f>
        <v>108</v>
      </c>
      <c r="M10" s="42">
        <f>IFERROR(L10/K10,"-")</f>
        <v>0.0033914272256241</v>
      </c>
      <c r="N10" s="76">
        <f>SUM(N6:N9)</f>
        <v>34</v>
      </c>
      <c r="O10" s="76">
        <f>SUM(O6:O9)</f>
        <v>45</v>
      </c>
      <c r="P10" s="42">
        <f>IFERROR(N10/L10,"-")</f>
        <v>0.31481481481481</v>
      </c>
      <c r="Q10" s="43">
        <f>IFERROR(H10/L10,"-")</f>
        <v>0</v>
      </c>
      <c r="R10" s="44">
        <f>SUM(R6:R9)</f>
        <v>23</v>
      </c>
      <c r="S10" s="42">
        <f>IFERROR(R10/L10,"-")</f>
        <v>0.21296296296296</v>
      </c>
      <c r="T10" s="179">
        <f>SUM(T6:T9)</f>
        <v>442000</v>
      </c>
      <c r="U10" s="179">
        <f>IFERROR(T10/L10,"-")</f>
        <v>4092.5925925926</v>
      </c>
      <c r="V10" s="179">
        <f>IFERROR(T10/R10,"-")</f>
        <v>19217.391304348</v>
      </c>
      <c r="W10" s="179">
        <f>T10-H10</f>
        <v>442000</v>
      </c>
      <c r="X10" s="45" t="str">
        <f>T10/H10</f>
        <v>0</v>
      </c>
      <c r="Y10" s="58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