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<sst xmlns="http://schemas.openxmlformats.org/spreadsheetml/2006/main" uniqueCount="167">
  <si>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</si>
  <si>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</si>
  <si>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</si>
  <si>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</si>
  <si>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</si>
  <si>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</si>
  <si>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</si>
  <si>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</si>
  <si>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</si>
  <si>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</si>
  <si>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</si>
  <si>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</si>
  <si>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</si>
  <si>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</si>
  <si>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</si>
  <si>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</si>
  <si>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</si>
  <si>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</si>
  <si>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</si>
  <si>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</si>
  <si>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</si>
  <si>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</si>
  <si>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</si>
  <si>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</si>
  <si>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</si>
  <si>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リスティング</t>
  </si>
  <si>
    <t>01月</t>
  </si>
  <si>
    <t>どきどき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</si>
  <si>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</si>
  <si>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</si>
  <si>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</si>
  <si>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</si>
  <si>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</si>
  <si>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</si>
  <si>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</si>
  <si>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</si>
  <si>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</si>
  <si>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</si>
  <si>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</si>
  <si>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</si>
  <si>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</si>
  <si>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</si>
  <si>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</si>
  <si>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</si>
  <si>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</si>
  <si>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</si>
  <si>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</si>
  <si>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</si>
  <si>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</si>
  <si>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</si>
  <si>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</si>
  <si>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</si>
  <si>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</si>
  <si>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</si>
  <si>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</si>
  <si>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</si>
  <si>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</si>
  <si>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</si>
  <si>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</si>
  <si>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</si>
  <si>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</si>
  <si>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</si>
  <si>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sd1973</t>
  </si>
  <si>
    <t>デリヘル版3（塩見彩）</t>
  </si>
  <si>
    <t>もう50代の熟女だけど</t>
  </si>
  <si>
    <t>lp02</t>
  </si>
  <si>
    <t>スポーツ報知関東</t>
  </si>
  <si>
    <t>全5段つかみ4回</t>
  </si>
  <si>
    <t>1月08日(土)</t>
  </si>
  <si>
    <t>sd1974</t>
  </si>
  <si>
    <t>空電</t>
  </si>
  <si>
    <t>sd1975</t>
  </si>
  <si>
    <t>DVDパッケージ＿ストーリー版（塩見彩）</t>
  </si>
  <si>
    <t>え、美熟女が</t>
  </si>
  <si>
    <t>1月09日(日)</t>
  </si>
  <si>
    <t>sd1976</t>
  </si>
  <si>
    <t>sd1977</t>
  </si>
  <si>
    <t>コンパニオン版（塩見彩）</t>
  </si>
  <si>
    <t>久々に興奮しました</t>
  </si>
  <si>
    <t>1月16日(日)</t>
  </si>
  <si>
    <t>sd1978</t>
  </si>
  <si>
    <t>sd1979</t>
  </si>
  <si>
    <t>カオス版（塩見彩）</t>
  </si>
  <si>
    <t>感動の熟女体験</t>
  </si>
  <si>
    <t>1月22日(土)</t>
  </si>
  <si>
    <t>sd1980</t>
  </si>
  <si>
    <t>sd1981</t>
  </si>
  <si>
    <t>右女3（塩見彩）</t>
  </si>
  <si>
    <t>195「登録から2分！カップ麺より早く即マッチング」</t>
  </si>
  <si>
    <t>スポニチ関東</t>
  </si>
  <si>
    <t>半2段つかみ20段保証</t>
  </si>
  <si>
    <t>20段保証</t>
  </si>
  <si>
    <t>sd1982</t>
  </si>
  <si>
    <t>sd1983</t>
  </si>
  <si>
    <t>②興奮版（塩見彩）</t>
  </si>
  <si>
    <t>学生いませんギャルもいません熟女熟女熟女熟女</t>
  </si>
  <si>
    <t>sd1984</t>
  </si>
  <si>
    <t>sd1985</t>
  </si>
  <si>
    <t>③大正版（塩見彩）</t>
  </si>
  <si>
    <t>196「70代でも彼女が3人、このサイトやって良かった」</t>
  </si>
  <si>
    <t>sd1986</t>
  </si>
  <si>
    <t>sd1987</t>
  </si>
  <si>
    <t>④旧デイリー（塩見彩）</t>
  </si>
  <si>
    <t>197「【急遽募集】出会いの老舗で中年男性を限定募集中！」</t>
  </si>
  <si>
    <t>sd1988</t>
  </si>
  <si>
    <t>sd1989</t>
  </si>
  <si>
    <t>①右女3（塩見彩）</t>
  </si>
  <si>
    <t>194「登録から2分！カップ麺より早く即マッチング」</t>
  </si>
  <si>
    <t>ニッカン関西</t>
  </si>
  <si>
    <t>半2段つかみ10段保証</t>
  </si>
  <si>
    <t>1～10日</t>
  </si>
  <si>
    <t>sd1990</t>
  </si>
  <si>
    <t>sd1991</t>
  </si>
  <si>
    <t>②求人風（塩見彩）</t>
  </si>
  <si>
    <t>195「三密（秘密♡親密♡密着）の出会い、中高年で大流行！」</t>
  </si>
  <si>
    <t>11～20日</t>
  </si>
  <si>
    <t>sd1992</t>
  </si>
  <si>
    <t>sd1993</t>
  </si>
  <si>
    <t>21～31日</t>
  </si>
  <si>
    <t>sd1994</t>
  </si>
  <si>
    <t>sd1995</t>
  </si>
  <si>
    <t>全5段</t>
  </si>
  <si>
    <t>1月30日(日)</t>
  </si>
  <si>
    <t>sd1996</t>
  </si>
  <si>
    <t>sd1997</t>
  </si>
  <si>
    <t>スポニチ関西</t>
  </si>
  <si>
    <t>sd1998</t>
  </si>
  <si>
    <t>sd1999</t>
  </si>
  <si>
    <t>半5段</t>
  </si>
  <si>
    <t>sd2000</t>
  </si>
  <si>
    <t>sd2001</t>
  </si>
  <si>
    <t>大正版（塩見彩）</t>
  </si>
  <si>
    <t>活力を求める熟女がハマる神サイト</t>
  </si>
  <si>
    <t>1月23日(日)</t>
  </si>
  <si>
    <t>sd2002</t>
  </si>
  <si>
    <t>新聞 TOTAL</t>
  </si>
  <si>
    <t>●雑誌 広告</t>
  </si>
  <si>
    <t>ak336</t>
  </si>
  <si>
    <t>いろいろ</t>
  </si>
  <si>
    <t>企画枠どきどき塩見彩さんメイン</t>
  </si>
  <si>
    <t>実話カタログ企画</t>
  </si>
  <si>
    <t>企画枠</t>
  </si>
  <si>
    <t>1月01日(土)</t>
  </si>
  <si>
    <t>ak337</t>
  </si>
  <si>
    <t>ak338</t>
  </si>
  <si>
    <t>日本ジャーナル出版</t>
  </si>
  <si>
    <t>1P記事_求む！中高年男性版_どきどき(塩見彩さん)</t>
  </si>
  <si>
    <t>週刊実話増刊「実話ザ・タブー」</t>
  </si>
  <si>
    <t>表4　4C1P</t>
  </si>
  <si>
    <t>1月26日(水)</t>
  </si>
  <si>
    <t>ak339</t>
  </si>
  <si>
    <t>ht253</t>
  </si>
  <si>
    <t>RNパック</t>
  </si>
  <si>
    <t>ht254</t>
  </si>
  <si>
    <t>ht255</t>
  </si>
  <si>
    <t>ht256</t>
  </si>
  <si>
    <t>ht257</t>
  </si>
  <si>
    <t>ht258</t>
  </si>
  <si>
    <t>雑誌 TOTAL</t>
  </si>
  <si>
    <t>●リスティング 広告</t>
  </si>
  <si>
    <t>UA</t>
  </si>
  <si>
    <t>adyd</t>
  </si>
  <si>
    <t>YDN（ディスプレイ広告）</t>
  </si>
  <si>
    <t>1/1～1/31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</si>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</sst>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30</v>
      </c>
      <c r="D6" s="329">
        <v>1896000</v>
      </c>
      <c r="E6" s="79">
        <v>692</v>
      </c>
      <c r="F6" s="79">
        <v>269</v>
      </c>
      <c r="G6" s="79">
        <v>1237</v>
      </c>
      <c r="H6" s="89">
        <v>112</v>
      </c>
      <c r="I6" s="90">
        <v>0</v>
      </c>
      <c r="J6" s="143">
        <f>H6+I6</f>
        <v>112</v>
      </c>
      <c r="K6" s="80">
        <f>IFERROR(J6/G6,"-")</f>
        <v>0.090541632983023</v>
      </c>
      <c r="L6" s="79">
        <v>30</v>
      </c>
      <c r="M6" s="79">
        <v>24</v>
      </c>
      <c r="N6" s="80">
        <f>IFERROR(L6/J6,"-")</f>
        <v>0.26785714285714</v>
      </c>
      <c r="O6" s="81">
        <f>IFERROR(D6/J6,"-")</f>
        <v>16928.571428571</v>
      </c>
      <c r="P6" s="82">
        <v>41</v>
      </c>
      <c r="Q6" s="80">
        <f>IFERROR(P6/J6,"-")</f>
        <v>0.36607142857143</v>
      </c>
      <c r="R6" s="334">
        <v>1443000</v>
      </c>
      <c r="S6" s="335">
        <f>IFERROR(R6/J6,"-")</f>
        <v>12883.928571429</v>
      </c>
      <c r="T6" s="335">
        <f>IFERROR(R6/P6,"-")</f>
        <v>35195.12195122</v>
      </c>
      <c r="U6" s="329">
        <f>IFERROR(R6-D6,"-")</f>
        <v>-453000</v>
      </c>
      <c r="V6" s="83">
        <f>R6/D6</f>
        <v>0.76107594936709</v>
      </c>
      <c r="W6" s="77"/>
      <c r="X6" s="142"/>
    </row>
    <row r="7" spans="1:24">
      <c r="A7" s="78"/>
      <c r="B7" s="84" t="s">
        <v>24</v>
      </c>
      <c r="C7" s="84">
        <v>10</v>
      </c>
      <c r="D7" s="329">
        <v>722000</v>
      </c>
      <c r="E7" s="79">
        <v>673</v>
      </c>
      <c r="F7" s="79">
        <v>277</v>
      </c>
      <c r="G7" s="79">
        <v>719</v>
      </c>
      <c r="H7" s="89">
        <v>114</v>
      </c>
      <c r="I7" s="90">
        <v>1</v>
      </c>
      <c r="J7" s="143">
        <f>H7+I7</f>
        <v>115</v>
      </c>
      <c r="K7" s="80">
        <f>IFERROR(J7/G7,"-")</f>
        <v>0.15994436717663</v>
      </c>
      <c r="L7" s="79">
        <v>34</v>
      </c>
      <c r="M7" s="79">
        <v>17</v>
      </c>
      <c r="N7" s="80">
        <f>IFERROR(L7/J7,"-")</f>
        <v>0.29565217391304</v>
      </c>
      <c r="O7" s="81">
        <f>IFERROR(D7/J7,"-")</f>
        <v>6278.2608695652</v>
      </c>
      <c r="P7" s="82">
        <v>18</v>
      </c>
      <c r="Q7" s="80">
        <f>IFERROR(P7/J7,"-")</f>
        <v>0.15652173913043</v>
      </c>
      <c r="R7" s="334">
        <v>297230</v>
      </c>
      <c r="S7" s="335">
        <f>IFERROR(R7/J7,"-")</f>
        <v>2584.6086956522</v>
      </c>
      <c r="T7" s="335">
        <f>IFERROR(R7/P7,"-")</f>
        <v>16512.777777778</v>
      </c>
      <c r="U7" s="329">
        <f>IFERROR(R7-D7,"-")</f>
        <v>-424770</v>
      </c>
      <c r="V7" s="83">
        <f>R7/D7</f>
        <v>0.41167590027701</v>
      </c>
      <c r="W7" s="77"/>
      <c r="X7" s="142"/>
    </row>
    <row r="8" spans="1:24">
      <c r="A8" s="78"/>
      <c r="B8" s="84" t="s">
        <v>25</v>
      </c>
      <c r="C8" s="84">
        <v>2</v>
      </c>
      <c r="D8" s="329">
        <v>740679</v>
      </c>
      <c r="E8" s="79">
        <v>517</v>
      </c>
      <c r="F8" s="79">
        <v>0</v>
      </c>
      <c r="G8" s="79">
        <v>47834</v>
      </c>
      <c r="H8" s="89">
        <v>165</v>
      </c>
      <c r="I8" s="90">
        <v>0</v>
      </c>
      <c r="J8" s="143">
        <f>H8+I8</f>
        <v>165</v>
      </c>
      <c r="K8" s="80">
        <f>IFERROR(J8/G8,"-")</f>
        <v>0.003449429276247</v>
      </c>
      <c r="L8" s="79">
        <v>27</v>
      </c>
      <c r="M8" s="79">
        <v>62</v>
      </c>
      <c r="N8" s="80">
        <f>IFERROR(L8/J8,"-")</f>
        <v>0.16363636363636</v>
      </c>
      <c r="O8" s="81">
        <f>IFERROR(D8/J8,"-")</f>
        <v>4488.9636363636</v>
      </c>
      <c r="P8" s="82">
        <v>36</v>
      </c>
      <c r="Q8" s="80">
        <f>IFERROR(P8/J8,"-")</f>
        <v>0.21818181818182</v>
      </c>
      <c r="R8" s="334">
        <v>1036000</v>
      </c>
      <c r="S8" s="335">
        <f>IFERROR(R8/J8,"-")</f>
        <v>6278.7878787879</v>
      </c>
      <c r="T8" s="335">
        <f>IFERROR(R8/P8,"-")</f>
        <v>28777.777777778</v>
      </c>
      <c r="U8" s="329">
        <f>IFERROR(R8-D8,"-")</f>
        <v>295321</v>
      </c>
      <c r="V8" s="83">
        <f>R8/D8</f>
        <v>1.3987165830272</v>
      </c>
      <c r="W8" s="77"/>
      <c r="X8" s="142"/>
    </row>
    <row r="9" spans="1:24">
      <c r="A9" s="30"/>
      <c r="B9" s="85"/>
      <c r="C9" s="85"/>
      <c r="D9" s="330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6"/>
      <c r="S9" s="336"/>
      <c r="T9" s="336"/>
      <c r="U9" s="336"/>
      <c r="V9" s="33"/>
      <c r="W9" s="59"/>
      <c r="X9" s="142"/>
    </row>
    <row r="10" spans="1:24">
      <c r="A10" s="30"/>
      <c r="B10" s="37"/>
      <c r="C10" s="37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6"/>
      <c r="S10" s="336"/>
      <c r="T10" s="336"/>
      <c r="U10" s="336"/>
      <c r="V10" s="33"/>
      <c r="W10" s="59"/>
      <c r="X10" s="142"/>
    </row>
    <row r="11" spans="1:24">
      <c r="A11" s="19"/>
      <c r="B11" s="41"/>
      <c r="C11" s="41"/>
      <c r="D11" s="332">
        <f>SUM(D6:D9)</f>
        <v>3358679</v>
      </c>
      <c r="E11" s="41">
        <f>SUM(E6:E9)</f>
        <v>1882</v>
      </c>
      <c r="F11" s="41">
        <f>SUM(F6:F9)</f>
        <v>546</v>
      </c>
      <c r="G11" s="41">
        <f>SUM(G6:G9)</f>
        <v>49790</v>
      </c>
      <c r="H11" s="41">
        <f>SUM(H6:H9)</f>
        <v>391</v>
      </c>
      <c r="I11" s="41">
        <f>SUM(I6:I9)</f>
        <v>1</v>
      </c>
      <c r="J11" s="41">
        <f>SUM(J6:J9)</f>
        <v>392</v>
      </c>
      <c r="K11" s="42">
        <f>IFERROR(J11/G11,"-")</f>
        <v>0.0078730668808998</v>
      </c>
      <c r="L11" s="76">
        <f>SUM(L6:L9)</f>
        <v>91</v>
      </c>
      <c r="M11" s="76">
        <f>SUM(M6:M9)</f>
        <v>103</v>
      </c>
      <c r="N11" s="42">
        <f>IFERROR(L11/J11,"-")</f>
        <v>0.23214285714286</v>
      </c>
      <c r="O11" s="43">
        <f>IFERROR(D11/J11,"-")</f>
        <v>8568.0586734694</v>
      </c>
      <c r="P11" s="44">
        <f>SUM(P6:P9)</f>
        <v>95</v>
      </c>
      <c r="Q11" s="42">
        <f>IFERROR(P11/J11,"-")</f>
        <v>0.24234693877551</v>
      </c>
      <c r="R11" s="332">
        <f>SUM(R6:R9)</f>
        <v>2776230</v>
      </c>
      <c r="S11" s="332">
        <f>IFERROR(R11/J11,"-")</f>
        <v>7082.2193877551</v>
      </c>
      <c r="T11" s="332">
        <f>IFERROR(P11/P11,"-")</f>
        <v>1</v>
      </c>
      <c r="U11" s="332">
        <f>SUM(U6:U9)</f>
        <v>-582449</v>
      </c>
      <c r="V11" s="45">
        <f>IFERROR(R11/D11,"-")</f>
        <v>0.82658390396939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30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31</v>
      </c>
      <c r="CP2" s="272" t="s">
        <v>32</v>
      </c>
      <c r="CQ2" s="260" t="s">
        <v>33</v>
      </c>
      <c r="CR2" s="261"/>
      <c r="CS2" s="262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35</v>
      </c>
      <c r="AE3" s="264"/>
      <c r="AF3" s="264"/>
      <c r="AG3" s="264"/>
      <c r="AH3" s="264"/>
      <c r="AI3" s="264"/>
      <c r="AJ3" s="264"/>
      <c r="AK3" s="264"/>
      <c r="AL3" s="264"/>
      <c r="AM3" s="275" t="s">
        <v>36</v>
      </c>
      <c r="AN3" s="276"/>
      <c r="AO3" s="276"/>
      <c r="AP3" s="276"/>
      <c r="AQ3" s="276"/>
      <c r="AR3" s="276"/>
      <c r="AS3" s="276"/>
      <c r="AT3" s="276"/>
      <c r="AU3" s="277"/>
      <c r="AV3" s="278" t="s">
        <v>37</v>
      </c>
      <c r="AW3" s="279"/>
      <c r="AX3" s="279"/>
      <c r="AY3" s="279"/>
      <c r="AZ3" s="279"/>
      <c r="BA3" s="279"/>
      <c r="BB3" s="279"/>
      <c r="BC3" s="279"/>
      <c r="BD3" s="280"/>
      <c r="BE3" s="281" t="s">
        <v>38</v>
      </c>
      <c r="BF3" s="282"/>
      <c r="BG3" s="282"/>
      <c r="BH3" s="282"/>
      <c r="BI3" s="282"/>
      <c r="BJ3" s="282"/>
      <c r="BK3" s="282"/>
      <c r="BL3" s="282"/>
      <c r="BM3" s="283"/>
      <c r="BN3" s="284" t="s">
        <v>39</v>
      </c>
      <c r="BO3" s="285"/>
      <c r="BP3" s="285"/>
      <c r="BQ3" s="285"/>
      <c r="BR3" s="285"/>
      <c r="BS3" s="285"/>
      <c r="BT3" s="285"/>
      <c r="BU3" s="285"/>
      <c r="BV3" s="286"/>
      <c r="BW3" s="287" t="s">
        <v>40</v>
      </c>
      <c r="BX3" s="288"/>
      <c r="BY3" s="288"/>
      <c r="BZ3" s="288"/>
      <c r="CA3" s="288"/>
      <c r="CB3" s="288"/>
      <c r="CC3" s="288"/>
      <c r="CD3" s="288"/>
      <c r="CE3" s="289"/>
      <c r="CF3" s="290" t="s">
        <v>41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42</v>
      </c>
      <c r="CR3" s="266"/>
      <c r="CS3" s="267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1"/>
      <c r="CP4" s="274"/>
      <c r="CQ4" s="52" t="s">
        <v>60</v>
      </c>
      <c r="CR4" s="52" t="s">
        <v>61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0.21634615384615</v>
      </c>
      <c r="B6" s="346" t="s">
        <v>62</v>
      </c>
      <c r="C6" s="346"/>
      <c r="D6" s="346" t="s">
        <v>63</v>
      </c>
      <c r="E6" s="346" t="s">
        <v>64</v>
      </c>
      <c r="F6" s="346" t="s">
        <v>65</v>
      </c>
      <c r="G6" s="88" t="s">
        <v>66</v>
      </c>
      <c r="H6" s="88" t="s">
        <v>67</v>
      </c>
      <c r="I6" s="347" t="s">
        <v>68</v>
      </c>
      <c r="J6" s="329">
        <v>624000</v>
      </c>
      <c r="K6" s="79">
        <v>6</v>
      </c>
      <c r="L6" s="79">
        <v>0</v>
      </c>
      <c r="M6" s="79">
        <v>50</v>
      </c>
      <c r="N6" s="89">
        <v>3</v>
      </c>
      <c r="O6" s="90">
        <v>0</v>
      </c>
      <c r="P6" s="91">
        <f>N6+O6</f>
        <v>3</v>
      </c>
      <c r="Q6" s="80">
        <f>IFERROR(P6/M6,"-")</f>
        <v>0.06</v>
      </c>
      <c r="R6" s="79">
        <v>0</v>
      </c>
      <c r="S6" s="79">
        <v>0</v>
      </c>
      <c r="T6" s="80">
        <f>IFERROR(R6/(P6),"-")</f>
        <v>0</v>
      </c>
      <c r="U6" s="335">
        <f>IFERROR(J6/SUM(N6:O13),"-")</f>
        <v>24000</v>
      </c>
      <c r="V6" s="82">
        <v>2</v>
      </c>
      <c r="W6" s="80">
        <f>IF(P6=0,"-",V6/P6)</f>
        <v>0.66666666666667</v>
      </c>
      <c r="X6" s="334">
        <v>38000</v>
      </c>
      <c r="Y6" s="335">
        <f>IFERROR(X6/P6,"-")</f>
        <v>12666.666666667</v>
      </c>
      <c r="Z6" s="335">
        <f>IFERROR(X6/V6,"-")</f>
        <v>19000</v>
      </c>
      <c r="AA6" s="329">
        <f>SUM(X6:X13)-SUM(J6:J13)</f>
        <v>-489000</v>
      </c>
      <c r="AB6" s="83">
        <f>SUM(X6:X13)/SUM(J6:J13)</f>
        <v>0.21634615384615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0.33333333333333</v>
      </c>
      <c r="AX6" s="104">
        <v>1</v>
      </c>
      <c r="AY6" s="106">
        <f>IFERROR(AX6/AV6,"-")</f>
        <v>1</v>
      </c>
      <c r="AZ6" s="107">
        <v>35000</v>
      </c>
      <c r="BA6" s="108">
        <f>IFERROR(AZ6/AV6,"-")</f>
        <v>35000</v>
      </c>
      <c r="BB6" s="109"/>
      <c r="BC6" s="109"/>
      <c r="BD6" s="109">
        <v>1</v>
      </c>
      <c r="BE6" s="110">
        <v>1</v>
      </c>
      <c r="BF6" s="111">
        <f>IF(P6=0,"",IF(BE6=0,"",(BE6/P6)))</f>
        <v>0.33333333333333</v>
      </c>
      <c r="BG6" s="110">
        <v>1</v>
      </c>
      <c r="BH6" s="112">
        <f>IFERROR(BG6/BE6,"-")</f>
        <v>1</v>
      </c>
      <c r="BI6" s="113">
        <v>3000</v>
      </c>
      <c r="BJ6" s="114">
        <f>IFERROR(BI6/BE6,"-")</f>
        <v>3000</v>
      </c>
      <c r="BK6" s="115">
        <v>1</v>
      </c>
      <c r="BL6" s="115"/>
      <c r="BM6" s="115"/>
      <c r="BN6" s="117">
        <v>1</v>
      </c>
      <c r="BO6" s="118">
        <f>IF(P6=0,"",IF(BN6=0,"",(BN6/P6)))</f>
        <v>0.33333333333333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38000</v>
      </c>
      <c r="CQ6" s="139">
        <v>35000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69</v>
      </c>
      <c r="C7" s="346"/>
      <c r="D7" s="346" t="s">
        <v>63</v>
      </c>
      <c r="E7" s="346" t="s">
        <v>64</v>
      </c>
      <c r="F7" s="346" t="s">
        <v>70</v>
      </c>
      <c r="G7" s="88"/>
      <c r="H7" s="88"/>
      <c r="I7" s="88"/>
      <c r="J7" s="329"/>
      <c r="K7" s="79">
        <v>49</v>
      </c>
      <c r="L7" s="79">
        <v>33</v>
      </c>
      <c r="M7" s="79">
        <v>29</v>
      </c>
      <c r="N7" s="89">
        <v>6</v>
      </c>
      <c r="O7" s="90">
        <v>0</v>
      </c>
      <c r="P7" s="91">
        <f>N7+O7</f>
        <v>6</v>
      </c>
      <c r="Q7" s="80">
        <f>IFERROR(P7/M7,"-")</f>
        <v>0.20689655172414</v>
      </c>
      <c r="R7" s="79">
        <v>0</v>
      </c>
      <c r="S7" s="79">
        <v>2</v>
      </c>
      <c r="T7" s="80">
        <f>IFERROR(R7/(P7),"-")</f>
        <v>0</v>
      </c>
      <c r="U7" s="335"/>
      <c r="V7" s="82">
        <v>1</v>
      </c>
      <c r="W7" s="80">
        <f>IF(P7=0,"-",V7/P7)</f>
        <v>0.16666666666667</v>
      </c>
      <c r="X7" s="334">
        <v>5000</v>
      </c>
      <c r="Y7" s="335">
        <f>IFERROR(X7/P7,"-")</f>
        <v>833.33333333333</v>
      </c>
      <c r="Z7" s="335">
        <f>IFERROR(X7/V7,"-")</f>
        <v>5000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0.16666666666667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0.16666666666667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0.16666666666667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3</v>
      </c>
      <c r="CG7" s="132">
        <f>IF(P7=0,"",IF(CF7=0,"",(CF7/P7)))</f>
        <v>0.5</v>
      </c>
      <c r="CH7" s="133">
        <v>1</v>
      </c>
      <c r="CI7" s="134">
        <f>IFERROR(CH7/CF7,"-")</f>
        <v>0.33333333333333</v>
      </c>
      <c r="CJ7" s="135">
        <v>5000</v>
      </c>
      <c r="CK7" s="136">
        <f>IFERROR(CJ7/CF7,"-")</f>
        <v>1666.6666666667</v>
      </c>
      <c r="CL7" s="137">
        <v>1</v>
      </c>
      <c r="CM7" s="137"/>
      <c r="CN7" s="137"/>
      <c r="CO7" s="138">
        <v>1</v>
      </c>
      <c r="CP7" s="139">
        <v>5000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6" t="s">
        <v>71</v>
      </c>
      <c r="C8" s="346"/>
      <c r="D8" s="346" t="s">
        <v>72</v>
      </c>
      <c r="E8" s="346" t="s">
        <v>73</v>
      </c>
      <c r="F8" s="346" t="s">
        <v>65</v>
      </c>
      <c r="G8" s="88" t="s">
        <v>66</v>
      </c>
      <c r="H8" s="88" t="s">
        <v>67</v>
      </c>
      <c r="I8" s="348" t="s">
        <v>74</v>
      </c>
      <c r="J8" s="329"/>
      <c r="K8" s="79">
        <v>17</v>
      </c>
      <c r="L8" s="79">
        <v>0</v>
      </c>
      <c r="M8" s="79">
        <v>66</v>
      </c>
      <c r="N8" s="89">
        <v>7</v>
      </c>
      <c r="O8" s="90">
        <v>0</v>
      </c>
      <c r="P8" s="91">
        <f>N8+O8</f>
        <v>7</v>
      </c>
      <c r="Q8" s="80">
        <f>IFERROR(P8/M8,"-")</f>
        <v>0.10606060606061</v>
      </c>
      <c r="R8" s="79">
        <v>1</v>
      </c>
      <c r="S8" s="79">
        <v>3</v>
      </c>
      <c r="T8" s="80">
        <f>IFERROR(R8/(P8),"-")</f>
        <v>0.14285714285714</v>
      </c>
      <c r="U8" s="335"/>
      <c r="V8" s="82">
        <v>2</v>
      </c>
      <c r="W8" s="80">
        <f>IF(P8=0,"-",V8/P8)</f>
        <v>0.28571428571429</v>
      </c>
      <c r="X8" s="334">
        <v>23000</v>
      </c>
      <c r="Y8" s="335">
        <f>IFERROR(X8/P8,"-")</f>
        <v>3285.7142857143</v>
      </c>
      <c r="Z8" s="335">
        <f>IFERROR(X8/V8,"-")</f>
        <v>11500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0.14285714285714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4</v>
      </c>
      <c r="BF8" s="111">
        <f>IF(P8=0,"",IF(BE8=0,"",(BE8/P8)))</f>
        <v>0.57142857142857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0.14285714285714</v>
      </c>
      <c r="BP8" s="119">
        <v>1</v>
      </c>
      <c r="BQ8" s="120">
        <f>IFERROR(BP8/BN8,"-")</f>
        <v>1</v>
      </c>
      <c r="BR8" s="121">
        <v>3000</v>
      </c>
      <c r="BS8" s="122">
        <f>IFERROR(BR8/BN8,"-")</f>
        <v>3000</v>
      </c>
      <c r="BT8" s="123">
        <v>1</v>
      </c>
      <c r="BU8" s="123"/>
      <c r="BV8" s="123"/>
      <c r="BW8" s="124">
        <v>1</v>
      </c>
      <c r="BX8" s="125">
        <f>IF(P8=0,"",IF(BW8=0,"",(BW8/P8)))</f>
        <v>0.14285714285714</v>
      </c>
      <c r="BY8" s="126">
        <v>1</v>
      </c>
      <c r="BZ8" s="127">
        <f>IFERROR(BY8/BW8,"-")</f>
        <v>1</v>
      </c>
      <c r="CA8" s="128">
        <v>20000</v>
      </c>
      <c r="CB8" s="129">
        <f>IFERROR(CA8/BW8,"-")</f>
        <v>20000</v>
      </c>
      <c r="CC8" s="130"/>
      <c r="CD8" s="130">
        <v>1</v>
      </c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23000</v>
      </c>
      <c r="CQ8" s="139">
        <v>20000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75</v>
      </c>
      <c r="C9" s="346"/>
      <c r="D9" s="346" t="s">
        <v>72</v>
      </c>
      <c r="E9" s="346" t="s">
        <v>73</v>
      </c>
      <c r="F9" s="346" t="s">
        <v>70</v>
      </c>
      <c r="G9" s="88"/>
      <c r="H9" s="88"/>
      <c r="I9" s="88"/>
      <c r="J9" s="329"/>
      <c r="K9" s="79">
        <v>21</v>
      </c>
      <c r="L9" s="79">
        <v>13</v>
      </c>
      <c r="M9" s="79">
        <v>19</v>
      </c>
      <c r="N9" s="89">
        <v>1</v>
      </c>
      <c r="O9" s="90">
        <v>0</v>
      </c>
      <c r="P9" s="91">
        <f>N9+O9</f>
        <v>1</v>
      </c>
      <c r="Q9" s="80">
        <f>IFERROR(P9/M9,"-")</f>
        <v>0.052631578947368</v>
      </c>
      <c r="R9" s="79">
        <v>1</v>
      </c>
      <c r="S9" s="79">
        <v>0</v>
      </c>
      <c r="T9" s="80">
        <f>IFERROR(R9/(P9),"-")</f>
        <v>1</v>
      </c>
      <c r="U9" s="335"/>
      <c r="V9" s="82">
        <v>0</v>
      </c>
      <c r="W9" s="80">
        <f>IF(P9=0,"-",V9/P9)</f>
        <v>0</v>
      </c>
      <c r="X9" s="334">
        <v>0</v>
      </c>
      <c r="Y9" s="335">
        <f>IFERROR(X9/P9,"-")</f>
        <v>0</v>
      </c>
      <c r="Z9" s="335" t="str">
        <f>IFERROR(X9/V9,"-")</f>
        <v>-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>
        <v>1</v>
      </c>
      <c r="CG9" s="132">
        <f>IF(P9=0,"",IF(CF9=0,"",(CF9/P9)))</f>
        <v>1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6" t="s">
        <v>76</v>
      </c>
      <c r="C10" s="346"/>
      <c r="D10" s="346" t="s">
        <v>77</v>
      </c>
      <c r="E10" s="346" t="s">
        <v>78</v>
      </c>
      <c r="F10" s="346" t="s">
        <v>65</v>
      </c>
      <c r="G10" s="88" t="s">
        <v>66</v>
      </c>
      <c r="H10" s="88" t="s">
        <v>67</v>
      </c>
      <c r="I10" s="348" t="s">
        <v>79</v>
      </c>
      <c r="J10" s="329"/>
      <c r="K10" s="79">
        <v>6</v>
      </c>
      <c r="L10" s="79">
        <v>0</v>
      </c>
      <c r="M10" s="79">
        <v>34</v>
      </c>
      <c r="N10" s="89">
        <v>1</v>
      </c>
      <c r="O10" s="90">
        <v>0</v>
      </c>
      <c r="P10" s="91">
        <f>N10+O10</f>
        <v>1</v>
      </c>
      <c r="Q10" s="80">
        <f>IFERROR(P10/M10,"-")</f>
        <v>0.029411764705882</v>
      </c>
      <c r="R10" s="79">
        <v>0</v>
      </c>
      <c r="S10" s="79">
        <v>0</v>
      </c>
      <c r="T10" s="80">
        <f>IFERROR(R10/(P10),"-")</f>
        <v>0</v>
      </c>
      <c r="U10" s="335"/>
      <c r="V10" s="82">
        <v>0</v>
      </c>
      <c r="W10" s="80">
        <f>IF(P10=0,"-",V10/P10)</f>
        <v>0</v>
      </c>
      <c r="X10" s="334">
        <v>0</v>
      </c>
      <c r="Y10" s="335">
        <f>IFERROR(X10/P10,"-")</f>
        <v>0</v>
      </c>
      <c r="Z10" s="335" t="str">
        <f>IFERROR(X10/V10,"-")</f>
        <v>-</v>
      </c>
      <c r="AA10" s="329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80</v>
      </c>
      <c r="C11" s="346"/>
      <c r="D11" s="346" t="s">
        <v>77</v>
      </c>
      <c r="E11" s="346" t="s">
        <v>78</v>
      </c>
      <c r="F11" s="346" t="s">
        <v>70</v>
      </c>
      <c r="G11" s="88"/>
      <c r="H11" s="88"/>
      <c r="I11" s="88"/>
      <c r="J11" s="329"/>
      <c r="K11" s="79">
        <v>63</v>
      </c>
      <c r="L11" s="79">
        <v>16</v>
      </c>
      <c r="M11" s="79">
        <v>21</v>
      </c>
      <c r="N11" s="89">
        <v>0</v>
      </c>
      <c r="O11" s="90">
        <v>0</v>
      </c>
      <c r="P11" s="91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335"/>
      <c r="V11" s="82">
        <v>0</v>
      </c>
      <c r="W11" s="80" t="str">
        <f>IF(P11=0,"-",V11/P11)</f>
        <v>-</v>
      </c>
      <c r="X11" s="334">
        <v>0</v>
      </c>
      <c r="Y11" s="335" t="str">
        <f>IFERROR(X11/P11,"-")</f>
        <v>-</v>
      </c>
      <c r="Z11" s="335" t="str">
        <f>IFERROR(X11/V11,"-")</f>
        <v>-</v>
      </c>
      <c r="AA11" s="329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6" t="s">
        <v>81</v>
      </c>
      <c r="C12" s="346"/>
      <c r="D12" s="346" t="s">
        <v>82</v>
      </c>
      <c r="E12" s="346" t="s">
        <v>83</v>
      </c>
      <c r="F12" s="346" t="s">
        <v>65</v>
      </c>
      <c r="G12" s="88" t="s">
        <v>66</v>
      </c>
      <c r="H12" s="88" t="s">
        <v>67</v>
      </c>
      <c r="I12" s="347" t="s">
        <v>84</v>
      </c>
      <c r="J12" s="329"/>
      <c r="K12" s="79">
        <v>14</v>
      </c>
      <c r="L12" s="79">
        <v>0</v>
      </c>
      <c r="M12" s="79">
        <v>55</v>
      </c>
      <c r="N12" s="89">
        <v>6</v>
      </c>
      <c r="O12" s="90">
        <v>0</v>
      </c>
      <c r="P12" s="91">
        <f>N12+O12</f>
        <v>6</v>
      </c>
      <c r="Q12" s="80">
        <f>IFERROR(P12/M12,"-")</f>
        <v>0.10909090909091</v>
      </c>
      <c r="R12" s="79">
        <v>1</v>
      </c>
      <c r="S12" s="79">
        <v>0</v>
      </c>
      <c r="T12" s="80">
        <f>IFERROR(R12/(P12),"-")</f>
        <v>0.16666666666667</v>
      </c>
      <c r="U12" s="335"/>
      <c r="V12" s="82">
        <v>1</v>
      </c>
      <c r="W12" s="80">
        <f>IF(P12=0,"-",V12/P12)</f>
        <v>0.16666666666667</v>
      </c>
      <c r="X12" s="334">
        <v>58000</v>
      </c>
      <c r="Y12" s="335">
        <f>IFERROR(X12/P12,"-")</f>
        <v>9666.6666666667</v>
      </c>
      <c r="Z12" s="335">
        <f>IFERROR(X12/V12,"-")</f>
        <v>58000</v>
      </c>
      <c r="AA12" s="329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2</v>
      </c>
      <c r="AN12" s="99">
        <f>IF(P12=0,"",IF(AM12=0,"",(AM12/P12)))</f>
        <v>0.33333333333333</v>
      </c>
      <c r="AO12" s="98">
        <v>1</v>
      </c>
      <c r="AP12" s="100">
        <f>IFERROR(AO12/AM12,"-")</f>
        <v>0.5</v>
      </c>
      <c r="AQ12" s="101">
        <v>58000</v>
      </c>
      <c r="AR12" s="102">
        <f>IFERROR(AQ12/AM12,"-")</f>
        <v>29000</v>
      </c>
      <c r="AS12" s="103"/>
      <c r="AT12" s="103"/>
      <c r="AU12" s="103">
        <v>1</v>
      </c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0.16666666666667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0.33333333333333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0.16666666666667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58000</v>
      </c>
      <c r="CQ12" s="139">
        <v>58000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85</v>
      </c>
      <c r="C13" s="346"/>
      <c r="D13" s="346" t="s">
        <v>82</v>
      </c>
      <c r="E13" s="346" t="s">
        <v>83</v>
      </c>
      <c r="F13" s="346" t="s">
        <v>70</v>
      </c>
      <c r="G13" s="88"/>
      <c r="H13" s="88"/>
      <c r="I13" s="88"/>
      <c r="J13" s="329"/>
      <c r="K13" s="79">
        <v>22</v>
      </c>
      <c r="L13" s="79">
        <v>18</v>
      </c>
      <c r="M13" s="79">
        <v>7</v>
      </c>
      <c r="N13" s="89">
        <v>2</v>
      </c>
      <c r="O13" s="90">
        <v>0</v>
      </c>
      <c r="P13" s="91">
        <f>N13+O13</f>
        <v>2</v>
      </c>
      <c r="Q13" s="80">
        <f>IFERROR(P13/M13,"-")</f>
        <v>0.28571428571429</v>
      </c>
      <c r="R13" s="79">
        <v>0</v>
      </c>
      <c r="S13" s="79">
        <v>1</v>
      </c>
      <c r="T13" s="80">
        <f>IFERROR(R13/(P13),"-")</f>
        <v>0</v>
      </c>
      <c r="U13" s="335"/>
      <c r="V13" s="82">
        <v>2</v>
      </c>
      <c r="W13" s="80">
        <f>IF(P13=0,"-",V13/P13)</f>
        <v>1</v>
      </c>
      <c r="X13" s="334">
        <v>11000</v>
      </c>
      <c r="Y13" s="335">
        <f>IFERROR(X13/P13,"-")</f>
        <v>5500</v>
      </c>
      <c r="Z13" s="335">
        <f>IFERROR(X13/V13,"-")</f>
        <v>5500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1</v>
      </c>
      <c r="BX13" s="125">
        <f>IF(P13=0,"",IF(BW13=0,"",(BW13/P13)))</f>
        <v>0.5</v>
      </c>
      <c r="BY13" s="126">
        <v>1</v>
      </c>
      <c r="BZ13" s="127">
        <f>IFERROR(BY13/BW13,"-")</f>
        <v>1</v>
      </c>
      <c r="CA13" s="128">
        <v>3000</v>
      </c>
      <c r="CB13" s="129">
        <f>IFERROR(CA13/BW13,"-")</f>
        <v>3000</v>
      </c>
      <c r="CC13" s="130">
        <v>1</v>
      </c>
      <c r="CD13" s="130"/>
      <c r="CE13" s="130"/>
      <c r="CF13" s="131">
        <v>1</v>
      </c>
      <c r="CG13" s="132">
        <f>IF(P13=0,"",IF(CF13=0,"",(CF13/P13)))</f>
        <v>0.5</v>
      </c>
      <c r="CH13" s="133">
        <v>1</v>
      </c>
      <c r="CI13" s="134">
        <f>IFERROR(CH13/CF13,"-")</f>
        <v>1</v>
      </c>
      <c r="CJ13" s="135">
        <v>8000</v>
      </c>
      <c r="CK13" s="136">
        <f>IFERROR(CJ13/CF13,"-")</f>
        <v>8000</v>
      </c>
      <c r="CL13" s="137"/>
      <c r="CM13" s="137">
        <v>1</v>
      </c>
      <c r="CN13" s="137"/>
      <c r="CO13" s="138">
        <v>2</v>
      </c>
      <c r="CP13" s="139">
        <v>11000</v>
      </c>
      <c r="CQ13" s="139">
        <v>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1.3479166666667</v>
      </c>
      <c r="B14" s="346" t="s">
        <v>86</v>
      </c>
      <c r="C14" s="346"/>
      <c r="D14" s="346" t="s">
        <v>87</v>
      </c>
      <c r="E14" s="346" t="s">
        <v>88</v>
      </c>
      <c r="F14" s="346" t="s">
        <v>65</v>
      </c>
      <c r="G14" s="88" t="s">
        <v>89</v>
      </c>
      <c r="H14" s="88" t="s">
        <v>90</v>
      </c>
      <c r="I14" s="88" t="s">
        <v>91</v>
      </c>
      <c r="J14" s="329">
        <v>480000</v>
      </c>
      <c r="K14" s="79">
        <v>13</v>
      </c>
      <c r="L14" s="79">
        <v>0</v>
      </c>
      <c r="M14" s="79">
        <v>45</v>
      </c>
      <c r="N14" s="89">
        <v>2</v>
      </c>
      <c r="O14" s="90">
        <v>0</v>
      </c>
      <c r="P14" s="91">
        <f>N14+O14</f>
        <v>2</v>
      </c>
      <c r="Q14" s="80">
        <f>IFERROR(P14/M14,"-")</f>
        <v>0.044444444444444</v>
      </c>
      <c r="R14" s="79">
        <v>2</v>
      </c>
      <c r="S14" s="79">
        <v>0</v>
      </c>
      <c r="T14" s="80">
        <f>IFERROR(R14/(P14),"-")</f>
        <v>1</v>
      </c>
      <c r="U14" s="335">
        <f>IFERROR(J14/SUM(N14:O21),"-")</f>
        <v>10666.666666667</v>
      </c>
      <c r="V14" s="82">
        <v>0</v>
      </c>
      <c r="W14" s="80">
        <f>IF(P14=0,"-",V14/P14)</f>
        <v>0</v>
      </c>
      <c r="X14" s="334">
        <v>0</v>
      </c>
      <c r="Y14" s="335">
        <f>IFERROR(X14/P14,"-")</f>
        <v>0</v>
      </c>
      <c r="Z14" s="335" t="str">
        <f>IFERROR(X14/V14,"-")</f>
        <v>-</v>
      </c>
      <c r="AA14" s="329">
        <f>SUM(X14:X21)-SUM(J14:J21)</f>
        <v>167000</v>
      </c>
      <c r="AB14" s="83">
        <f>SUM(X14:X21)/SUM(J14:J21)</f>
        <v>1.3479166666667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0.5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92</v>
      </c>
      <c r="C15" s="346"/>
      <c r="D15" s="346" t="s">
        <v>87</v>
      </c>
      <c r="E15" s="346" t="s">
        <v>88</v>
      </c>
      <c r="F15" s="346" t="s">
        <v>70</v>
      </c>
      <c r="G15" s="88"/>
      <c r="H15" s="88"/>
      <c r="I15" s="88"/>
      <c r="J15" s="329"/>
      <c r="K15" s="79">
        <v>31</v>
      </c>
      <c r="L15" s="79">
        <v>18</v>
      </c>
      <c r="M15" s="79">
        <v>25</v>
      </c>
      <c r="N15" s="89">
        <v>3</v>
      </c>
      <c r="O15" s="90">
        <v>0</v>
      </c>
      <c r="P15" s="91">
        <f>N15+O15</f>
        <v>3</v>
      </c>
      <c r="Q15" s="80">
        <f>IFERROR(P15/M15,"-")</f>
        <v>0.12</v>
      </c>
      <c r="R15" s="79">
        <v>1</v>
      </c>
      <c r="S15" s="79">
        <v>0</v>
      </c>
      <c r="T15" s="80">
        <f>IFERROR(R15/(P15),"-")</f>
        <v>0.33333333333333</v>
      </c>
      <c r="U15" s="335"/>
      <c r="V15" s="82">
        <v>1</v>
      </c>
      <c r="W15" s="80">
        <f>IF(P15=0,"-",V15/P15)</f>
        <v>0.33333333333333</v>
      </c>
      <c r="X15" s="334">
        <v>13000</v>
      </c>
      <c r="Y15" s="335">
        <f>IFERROR(X15/P15,"-")</f>
        <v>4333.3333333333</v>
      </c>
      <c r="Z15" s="335">
        <f>IFERROR(X15/V15,"-")</f>
        <v>13000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0.33333333333333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2</v>
      </c>
      <c r="BX15" s="125">
        <f>IF(P15=0,"",IF(BW15=0,"",(BW15/P15)))</f>
        <v>0.66666666666667</v>
      </c>
      <c r="BY15" s="126">
        <v>1</v>
      </c>
      <c r="BZ15" s="127">
        <f>IFERROR(BY15/BW15,"-")</f>
        <v>0.5</v>
      </c>
      <c r="CA15" s="128">
        <v>13000</v>
      </c>
      <c r="CB15" s="129">
        <f>IFERROR(CA15/BW15,"-")</f>
        <v>6500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13000</v>
      </c>
      <c r="CQ15" s="139">
        <v>13000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6" t="s">
        <v>93</v>
      </c>
      <c r="C16" s="346"/>
      <c r="D16" s="346" t="s">
        <v>94</v>
      </c>
      <c r="E16" s="346" t="s">
        <v>95</v>
      </c>
      <c r="F16" s="346" t="s">
        <v>65</v>
      </c>
      <c r="G16" s="88"/>
      <c r="H16" s="88" t="s">
        <v>90</v>
      </c>
      <c r="I16" s="88"/>
      <c r="J16" s="329"/>
      <c r="K16" s="79">
        <v>22</v>
      </c>
      <c r="L16" s="79">
        <v>0</v>
      </c>
      <c r="M16" s="79">
        <v>121</v>
      </c>
      <c r="N16" s="89">
        <v>12</v>
      </c>
      <c r="O16" s="90">
        <v>0</v>
      </c>
      <c r="P16" s="91">
        <f>N16+O16</f>
        <v>12</v>
      </c>
      <c r="Q16" s="80">
        <f>IFERROR(P16/M16,"-")</f>
        <v>0.099173553719008</v>
      </c>
      <c r="R16" s="79">
        <v>0</v>
      </c>
      <c r="S16" s="79">
        <v>4</v>
      </c>
      <c r="T16" s="80">
        <f>IFERROR(R16/(P16),"-")</f>
        <v>0</v>
      </c>
      <c r="U16" s="335"/>
      <c r="V16" s="82">
        <v>5</v>
      </c>
      <c r="W16" s="80">
        <f>IF(P16=0,"-",V16/P16)</f>
        <v>0.41666666666667</v>
      </c>
      <c r="X16" s="334">
        <v>20000</v>
      </c>
      <c r="Y16" s="335">
        <f>IFERROR(X16/P16,"-")</f>
        <v>1666.6666666667</v>
      </c>
      <c r="Z16" s="335">
        <f>IFERROR(X16/V16,"-")</f>
        <v>4000</v>
      </c>
      <c r="AA16" s="329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5</v>
      </c>
      <c r="BF16" s="111">
        <f>IF(P16=0,"",IF(BE16=0,"",(BE16/P16)))</f>
        <v>0.41666666666667</v>
      </c>
      <c r="BG16" s="110">
        <v>1</v>
      </c>
      <c r="BH16" s="112">
        <f>IFERROR(BG16/BE16,"-")</f>
        <v>0.2</v>
      </c>
      <c r="BI16" s="113">
        <v>3000</v>
      </c>
      <c r="BJ16" s="114">
        <f>IFERROR(BI16/BE16,"-")</f>
        <v>600</v>
      </c>
      <c r="BK16" s="115">
        <v>1</v>
      </c>
      <c r="BL16" s="115"/>
      <c r="BM16" s="115"/>
      <c r="BN16" s="117">
        <v>4</v>
      </c>
      <c r="BO16" s="118">
        <f>IF(P16=0,"",IF(BN16=0,"",(BN16/P16)))</f>
        <v>0.33333333333333</v>
      </c>
      <c r="BP16" s="119">
        <v>1</v>
      </c>
      <c r="BQ16" s="120">
        <f>IFERROR(BP16/BN16,"-")</f>
        <v>0.25</v>
      </c>
      <c r="BR16" s="121">
        <v>3000</v>
      </c>
      <c r="BS16" s="122">
        <f>IFERROR(BR16/BN16,"-")</f>
        <v>750</v>
      </c>
      <c r="BT16" s="123">
        <v>1</v>
      </c>
      <c r="BU16" s="123"/>
      <c r="BV16" s="123"/>
      <c r="BW16" s="124">
        <v>1</v>
      </c>
      <c r="BX16" s="125">
        <f>IF(P16=0,"",IF(BW16=0,"",(BW16/P16)))</f>
        <v>0.083333333333333</v>
      </c>
      <c r="BY16" s="126">
        <v>1</v>
      </c>
      <c r="BZ16" s="127">
        <f>IFERROR(BY16/BW16,"-")</f>
        <v>1</v>
      </c>
      <c r="CA16" s="128">
        <v>3000</v>
      </c>
      <c r="CB16" s="129">
        <f>IFERROR(CA16/BW16,"-")</f>
        <v>3000</v>
      </c>
      <c r="CC16" s="130">
        <v>1</v>
      </c>
      <c r="CD16" s="130"/>
      <c r="CE16" s="130"/>
      <c r="CF16" s="131">
        <v>2</v>
      </c>
      <c r="CG16" s="132">
        <f>IF(P16=0,"",IF(CF16=0,"",(CF16/P16)))</f>
        <v>0.16666666666667</v>
      </c>
      <c r="CH16" s="133">
        <v>2</v>
      </c>
      <c r="CI16" s="134">
        <f>IFERROR(CH16/CF16,"-")</f>
        <v>1</v>
      </c>
      <c r="CJ16" s="135">
        <v>11000</v>
      </c>
      <c r="CK16" s="136">
        <f>IFERROR(CJ16/CF16,"-")</f>
        <v>5500</v>
      </c>
      <c r="CL16" s="137">
        <v>1</v>
      </c>
      <c r="CM16" s="137">
        <v>1</v>
      </c>
      <c r="CN16" s="137"/>
      <c r="CO16" s="138">
        <v>5</v>
      </c>
      <c r="CP16" s="139">
        <v>20000</v>
      </c>
      <c r="CQ16" s="139">
        <v>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6" t="s">
        <v>96</v>
      </c>
      <c r="C17" s="346"/>
      <c r="D17" s="346" t="s">
        <v>94</v>
      </c>
      <c r="E17" s="346" t="s">
        <v>95</v>
      </c>
      <c r="F17" s="346" t="s">
        <v>70</v>
      </c>
      <c r="G17" s="88"/>
      <c r="H17" s="88"/>
      <c r="I17" s="88"/>
      <c r="J17" s="329"/>
      <c r="K17" s="79">
        <v>62</v>
      </c>
      <c r="L17" s="79">
        <v>34</v>
      </c>
      <c r="M17" s="79">
        <v>46</v>
      </c>
      <c r="N17" s="89">
        <v>9</v>
      </c>
      <c r="O17" s="90">
        <v>0</v>
      </c>
      <c r="P17" s="91">
        <f>N17+O17</f>
        <v>9</v>
      </c>
      <c r="Q17" s="80">
        <f>IFERROR(P17/M17,"-")</f>
        <v>0.19565217391304</v>
      </c>
      <c r="R17" s="79">
        <v>1</v>
      </c>
      <c r="S17" s="79">
        <v>2</v>
      </c>
      <c r="T17" s="80">
        <f>IFERROR(R17/(P17),"-")</f>
        <v>0.11111111111111</v>
      </c>
      <c r="U17" s="335"/>
      <c r="V17" s="82">
        <v>3</v>
      </c>
      <c r="W17" s="80">
        <f>IF(P17=0,"-",V17/P17)</f>
        <v>0.33333333333333</v>
      </c>
      <c r="X17" s="334">
        <v>33000</v>
      </c>
      <c r="Y17" s="335">
        <f>IFERROR(X17/P17,"-")</f>
        <v>3666.6666666667</v>
      </c>
      <c r="Z17" s="335">
        <f>IFERROR(X17/V17,"-")</f>
        <v>11000</v>
      </c>
      <c r="AA17" s="329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0.11111111111111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1</v>
      </c>
      <c r="BO17" s="118">
        <f>IF(P17=0,"",IF(BN17=0,"",(BN17/P17)))</f>
        <v>0.11111111111111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6</v>
      </c>
      <c r="BX17" s="125">
        <f>IF(P17=0,"",IF(BW17=0,"",(BW17/P17)))</f>
        <v>0.66666666666667</v>
      </c>
      <c r="BY17" s="126">
        <v>3</v>
      </c>
      <c r="BZ17" s="127">
        <f>IFERROR(BY17/BW17,"-")</f>
        <v>0.5</v>
      </c>
      <c r="CA17" s="128">
        <v>33000</v>
      </c>
      <c r="CB17" s="129">
        <f>IFERROR(CA17/BW17,"-")</f>
        <v>5500</v>
      </c>
      <c r="CC17" s="130"/>
      <c r="CD17" s="130">
        <v>3</v>
      </c>
      <c r="CE17" s="130"/>
      <c r="CF17" s="131">
        <v>1</v>
      </c>
      <c r="CG17" s="132">
        <f>IF(P17=0,"",IF(CF17=0,"",(CF17/P17)))</f>
        <v>0.11111111111111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3</v>
      </c>
      <c r="CP17" s="139">
        <v>33000</v>
      </c>
      <c r="CQ17" s="139">
        <v>15000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6" t="s">
        <v>97</v>
      </c>
      <c r="C18" s="346"/>
      <c r="D18" s="346" t="s">
        <v>98</v>
      </c>
      <c r="E18" s="346" t="s">
        <v>99</v>
      </c>
      <c r="F18" s="346" t="s">
        <v>65</v>
      </c>
      <c r="G18" s="88"/>
      <c r="H18" s="88" t="s">
        <v>90</v>
      </c>
      <c r="I18" s="88"/>
      <c r="J18" s="329"/>
      <c r="K18" s="79">
        <v>26</v>
      </c>
      <c r="L18" s="79">
        <v>0</v>
      </c>
      <c r="M18" s="79">
        <v>103</v>
      </c>
      <c r="N18" s="89">
        <v>5</v>
      </c>
      <c r="O18" s="90">
        <v>0</v>
      </c>
      <c r="P18" s="91">
        <f>N18+O18</f>
        <v>5</v>
      </c>
      <c r="Q18" s="80">
        <f>IFERROR(P18/M18,"-")</f>
        <v>0.048543689320388</v>
      </c>
      <c r="R18" s="79">
        <v>3</v>
      </c>
      <c r="S18" s="79">
        <v>2</v>
      </c>
      <c r="T18" s="80">
        <f>IFERROR(R18/(P18),"-")</f>
        <v>0.6</v>
      </c>
      <c r="U18" s="335"/>
      <c r="V18" s="82">
        <v>4</v>
      </c>
      <c r="W18" s="80">
        <f>IF(P18=0,"-",V18/P18)</f>
        <v>0.8</v>
      </c>
      <c r="X18" s="334">
        <v>49000</v>
      </c>
      <c r="Y18" s="335">
        <f>IFERROR(X18/P18,"-")</f>
        <v>9800</v>
      </c>
      <c r="Z18" s="335">
        <f>IFERROR(X18/V18,"-")</f>
        <v>12250</v>
      </c>
      <c r="AA18" s="329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0.2</v>
      </c>
      <c r="BG18" s="110">
        <v>1</v>
      </c>
      <c r="BH18" s="112">
        <f>IFERROR(BG18/BE18,"-")</f>
        <v>1</v>
      </c>
      <c r="BI18" s="113">
        <v>3000</v>
      </c>
      <c r="BJ18" s="114">
        <f>IFERROR(BI18/BE18,"-")</f>
        <v>3000</v>
      </c>
      <c r="BK18" s="115">
        <v>1</v>
      </c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4</v>
      </c>
      <c r="BX18" s="125">
        <f>IF(P18=0,"",IF(BW18=0,"",(BW18/P18)))</f>
        <v>0.8</v>
      </c>
      <c r="BY18" s="126">
        <v>3</v>
      </c>
      <c r="BZ18" s="127">
        <f>IFERROR(BY18/BW18,"-")</f>
        <v>0.75</v>
      </c>
      <c r="CA18" s="128">
        <v>46000</v>
      </c>
      <c r="CB18" s="129">
        <f>IFERROR(CA18/BW18,"-")</f>
        <v>11500</v>
      </c>
      <c r="CC18" s="130">
        <v>2</v>
      </c>
      <c r="CD18" s="130"/>
      <c r="CE18" s="130">
        <v>1</v>
      </c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4</v>
      </c>
      <c r="CP18" s="139">
        <v>49000</v>
      </c>
      <c r="CQ18" s="139">
        <v>38000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6" t="s">
        <v>100</v>
      </c>
      <c r="C19" s="346"/>
      <c r="D19" s="346" t="s">
        <v>98</v>
      </c>
      <c r="E19" s="346" t="s">
        <v>99</v>
      </c>
      <c r="F19" s="346" t="s">
        <v>70</v>
      </c>
      <c r="G19" s="88"/>
      <c r="H19" s="88"/>
      <c r="I19" s="88"/>
      <c r="J19" s="329"/>
      <c r="K19" s="79">
        <v>63</v>
      </c>
      <c r="L19" s="79">
        <v>46</v>
      </c>
      <c r="M19" s="79">
        <v>35</v>
      </c>
      <c r="N19" s="89">
        <v>6</v>
      </c>
      <c r="O19" s="90">
        <v>0</v>
      </c>
      <c r="P19" s="91">
        <f>N19+O19</f>
        <v>6</v>
      </c>
      <c r="Q19" s="80">
        <f>IFERROR(P19/M19,"-")</f>
        <v>0.17142857142857</v>
      </c>
      <c r="R19" s="79">
        <v>1</v>
      </c>
      <c r="S19" s="79">
        <v>1</v>
      </c>
      <c r="T19" s="80">
        <f>IFERROR(R19/(P19),"-")</f>
        <v>0.16666666666667</v>
      </c>
      <c r="U19" s="335"/>
      <c r="V19" s="82">
        <v>1</v>
      </c>
      <c r="W19" s="80">
        <f>IF(P19=0,"-",V19/P19)</f>
        <v>0.16666666666667</v>
      </c>
      <c r="X19" s="334">
        <v>353000</v>
      </c>
      <c r="Y19" s="335">
        <f>IFERROR(X19/P19,"-")</f>
        <v>58833.333333333</v>
      </c>
      <c r="Z19" s="335">
        <f>IFERROR(X19/V19,"-")</f>
        <v>353000</v>
      </c>
      <c r="AA19" s="329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0.16666666666667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3</v>
      </c>
      <c r="BO19" s="118">
        <f>IF(P19=0,"",IF(BN19=0,"",(BN19/P19)))</f>
        <v>0.5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0.16666666666667</v>
      </c>
      <c r="BY19" s="126">
        <v>1</v>
      </c>
      <c r="BZ19" s="127">
        <f>IFERROR(BY19/BW19,"-")</f>
        <v>1</v>
      </c>
      <c r="CA19" s="128">
        <v>358000</v>
      </c>
      <c r="CB19" s="129">
        <f>IFERROR(CA19/BW19,"-")</f>
        <v>358000</v>
      </c>
      <c r="CC19" s="130"/>
      <c r="CD19" s="130"/>
      <c r="CE19" s="130">
        <v>1</v>
      </c>
      <c r="CF19" s="131">
        <v>1</v>
      </c>
      <c r="CG19" s="132">
        <f>IF(P19=0,"",IF(CF19=0,"",(CF19/P19)))</f>
        <v>0.16666666666667</v>
      </c>
      <c r="CH19" s="133"/>
      <c r="CI19" s="134">
        <f>IFERROR(CH19/CF19,"-")</f>
        <v>0</v>
      </c>
      <c r="CJ19" s="135"/>
      <c r="CK19" s="136">
        <f>IFERROR(CJ19/CF19,"-")</f>
        <v>0</v>
      </c>
      <c r="CL19" s="137"/>
      <c r="CM19" s="137"/>
      <c r="CN19" s="137"/>
      <c r="CO19" s="138">
        <v>1</v>
      </c>
      <c r="CP19" s="139">
        <v>353000</v>
      </c>
      <c r="CQ19" s="139">
        <v>358000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/>
      <c r="B20" s="346" t="s">
        <v>101</v>
      </c>
      <c r="C20" s="346"/>
      <c r="D20" s="346" t="s">
        <v>102</v>
      </c>
      <c r="E20" s="346" t="s">
        <v>103</v>
      </c>
      <c r="F20" s="346" t="s">
        <v>65</v>
      </c>
      <c r="G20" s="88"/>
      <c r="H20" s="88" t="s">
        <v>90</v>
      </c>
      <c r="I20" s="88"/>
      <c r="J20" s="329"/>
      <c r="K20" s="79">
        <v>21</v>
      </c>
      <c r="L20" s="79">
        <v>0</v>
      </c>
      <c r="M20" s="79">
        <v>91</v>
      </c>
      <c r="N20" s="89">
        <v>4</v>
      </c>
      <c r="O20" s="90">
        <v>0</v>
      </c>
      <c r="P20" s="91">
        <f>N20+O20</f>
        <v>4</v>
      </c>
      <c r="Q20" s="80">
        <f>IFERROR(P20/M20,"-")</f>
        <v>0.043956043956044</v>
      </c>
      <c r="R20" s="79">
        <v>2</v>
      </c>
      <c r="S20" s="79">
        <v>1</v>
      </c>
      <c r="T20" s="80">
        <f>IFERROR(R20/(P20),"-")</f>
        <v>0.5</v>
      </c>
      <c r="U20" s="335"/>
      <c r="V20" s="82">
        <v>2</v>
      </c>
      <c r="W20" s="80">
        <f>IF(P20=0,"-",V20/P20)</f>
        <v>0.5</v>
      </c>
      <c r="X20" s="334">
        <v>16000</v>
      </c>
      <c r="Y20" s="335">
        <f>IFERROR(X20/P20,"-")</f>
        <v>4000</v>
      </c>
      <c r="Z20" s="335">
        <f>IFERROR(X20/V20,"-")</f>
        <v>8000</v>
      </c>
      <c r="AA20" s="329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0.25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>
        <v>2</v>
      </c>
      <c r="BX20" s="125">
        <f>IF(P20=0,"",IF(BW20=0,"",(BW20/P20)))</f>
        <v>0.5</v>
      </c>
      <c r="BY20" s="126">
        <v>1</v>
      </c>
      <c r="BZ20" s="127">
        <f>IFERROR(BY20/BW20,"-")</f>
        <v>0.5</v>
      </c>
      <c r="CA20" s="128">
        <v>3000</v>
      </c>
      <c r="CB20" s="129">
        <f>IFERROR(CA20/BW20,"-")</f>
        <v>1500</v>
      </c>
      <c r="CC20" s="130">
        <v>1</v>
      </c>
      <c r="CD20" s="130"/>
      <c r="CE20" s="130"/>
      <c r="CF20" s="131">
        <v>1</v>
      </c>
      <c r="CG20" s="132">
        <f>IF(P20=0,"",IF(CF20=0,"",(CF20/P20)))</f>
        <v>0.25</v>
      </c>
      <c r="CH20" s="133">
        <v>1</v>
      </c>
      <c r="CI20" s="134">
        <f>IFERROR(CH20/CF20,"-")</f>
        <v>1</v>
      </c>
      <c r="CJ20" s="135">
        <v>13000</v>
      </c>
      <c r="CK20" s="136">
        <f>IFERROR(CJ20/CF20,"-")</f>
        <v>13000</v>
      </c>
      <c r="CL20" s="137"/>
      <c r="CM20" s="137"/>
      <c r="CN20" s="137">
        <v>1</v>
      </c>
      <c r="CO20" s="138">
        <v>2</v>
      </c>
      <c r="CP20" s="139">
        <v>16000</v>
      </c>
      <c r="CQ20" s="139">
        <v>13000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6" t="s">
        <v>104</v>
      </c>
      <c r="C21" s="346"/>
      <c r="D21" s="346" t="s">
        <v>102</v>
      </c>
      <c r="E21" s="346" t="s">
        <v>103</v>
      </c>
      <c r="F21" s="346" t="s">
        <v>70</v>
      </c>
      <c r="G21" s="88"/>
      <c r="H21" s="88"/>
      <c r="I21" s="88"/>
      <c r="J21" s="329"/>
      <c r="K21" s="79">
        <v>28</v>
      </c>
      <c r="L21" s="79">
        <v>14</v>
      </c>
      <c r="M21" s="79">
        <v>12</v>
      </c>
      <c r="N21" s="89">
        <v>4</v>
      </c>
      <c r="O21" s="90">
        <v>0</v>
      </c>
      <c r="P21" s="91">
        <f>N21+O21</f>
        <v>4</v>
      </c>
      <c r="Q21" s="80">
        <f>IFERROR(P21/M21,"-")</f>
        <v>0.33333333333333</v>
      </c>
      <c r="R21" s="79">
        <v>3</v>
      </c>
      <c r="S21" s="79">
        <v>0</v>
      </c>
      <c r="T21" s="80">
        <f>IFERROR(R21/(P21),"-")</f>
        <v>0.75</v>
      </c>
      <c r="U21" s="335"/>
      <c r="V21" s="82">
        <v>4</v>
      </c>
      <c r="W21" s="80">
        <f>IF(P21=0,"-",V21/P21)</f>
        <v>1</v>
      </c>
      <c r="X21" s="334">
        <v>163000</v>
      </c>
      <c r="Y21" s="335">
        <f>IFERROR(X21/P21,"-")</f>
        <v>40750</v>
      </c>
      <c r="Z21" s="335">
        <f>IFERROR(X21/V21,"-")</f>
        <v>40750</v>
      </c>
      <c r="AA21" s="329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3</v>
      </c>
      <c r="BX21" s="125">
        <f>IF(P21=0,"",IF(BW21=0,"",(BW21/P21)))</f>
        <v>0.75</v>
      </c>
      <c r="BY21" s="126">
        <v>3</v>
      </c>
      <c r="BZ21" s="127">
        <f>IFERROR(BY21/BW21,"-")</f>
        <v>1</v>
      </c>
      <c r="CA21" s="128">
        <v>160000</v>
      </c>
      <c r="CB21" s="129">
        <f>IFERROR(CA21/BW21,"-")</f>
        <v>53333.333333333</v>
      </c>
      <c r="CC21" s="130">
        <v>1</v>
      </c>
      <c r="CD21" s="130"/>
      <c r="CE21" s="130">
        <v>2</v>
      </c>
      <c r="CF21" s="131">
        <v>1</v>
      </c>
      <c r="CG21" s="132">
        <f>IF(P21=0,"",IF(CF21=0,"",(CF21/P21)))</f>
        <v>0.25</v>
      </c>
      <c r="CH21" s="133">
        <v>1</v>
      </c>
      <c r="CI21" s="134">
        <f>IFERROR(CH21/CF21,"-")</f>
        <v>1</v>
      </c>
      <c r="CJ21" s="135">
        <v>3000</v>
      </c>
      <c r="CK21" s="136">
        <f>IFERROR(CJ21/CF21,"-")</f>
        <v>3000</v>
      </c>
      <c r="CL21" s="137">
        <v>1</v>
      </c>
      <c r="CM21" s="137"/>
      <c r="CN21" s="137"/>
      <c r="CO21" s="138">
        <v>4</v>
      </c>
      <c r="CP21" s="139">
        <v>163000</v>
      </c>
      <c r="CQ21" s="139">
        <v>129000</v>
      </c>
      <c r="CR21" s="139"/>
      <c r="CS21" s="140" t="str">
        <f>IF(AND(CQ21=0,CR21=0),"",IF(AND(CQ21&lt;=100000,CR21&lt;=100000),"",IF(CQ21/CP21&gt;0.7,"男高",IF(CR21/CP21&gt;0.7,"女高",""))))</f>
        <v>男高</v>
      </c>
    </row>
    <row r="22" spans="1:98">
      <c r="A22" s="78">
        <f>AB22</f>
        <v>1.3173076923077</v>
      </c>
      <c r="B22" s="346" t="s">
        <v>105</v>
      </c>
      <c r="C22" s="346"/>
      <c r="D22" s="346" t="s">
        <v>106</v>
      </c>
      <c r="E22" s="346" t="s">
        <v>107</v>
      </c>
      <c r="F22" s="346" t="s">
        <v>65</v>
      </c>
      <c r="G22" s="88" t="s">
        <v>108</v>
      </c>
      <c r="H22" s="88" t="s">
        <v>109</v>
      </c>
      <c r="I22" s="88" t="s">
        <v>110</v>
      </c>
      <c r="J22" s="329">
        <v>312000</v>
      </c>
      <c r="K22" s="79">
        <v>1</v>
      </c>
      <c r="L22" s="79">
        <v>0</v>
      </c>
      <c r="M22" s="79">
        <v>26</v>
      </c>
      <c r="N22" s="89">
        <v>0</v>
      </c>
      <c r="O22" s="90">
        <v>0</v>
      </c>
      <c r="P22" s="91">
        <f>N22+O22</f>
        <v>0</v>
      </c>
      <c r="Q22" s="80">
        <f>IFERROR(P22/M22,"-")</f>
        <v>0</v>
      </c>
      <c r="R22" s="79">
        <v>0</v>
      </c>
      <c r="S22" s="79">
        <v>0</v>
      </c>
      <c r="T22" s="80" t="str">
        <f>IFERROR(R22/(P22),"-")</f>
        <v>-</v>
      </c>
      <c r="U22" s="335">
        <f>IFERROR(J22/SUM(N22:O27),"-")</f>
        <v>34666.666666667</v>
      </c>
      <c r="V22" s="82">
        <v>0</v>
      </c>
      <c r="W22" s="80" t="str">
        <f>IF(P22=0,"-",V22/P22)</f>
        <v>-</v>
      </c>
      <c r="X22" s="334">
        <v>0</v>
      </c>
      <c r="Y22" s="335" t="str">
        <f>IFERROR(X22/P22,"-")</f>
        <v>-</v>
      </c>
      <c r="Z22" s="335" t="str">
        <f>IFERROR(X22/V22,"-")</f>
        <v>-</v>
      </c>
      <c r="AA22" s="329">
        <f>SUM(X22:X27)-SUM(J22:J27)</f>
        <v>99000</v>
      </c>
      <c r="AB22" s="83">
        <f>SUM(X22:X27)/SUM(J22:J27)</f>
        <v>1.3173076923077</v>
      </c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6" t="s">
        <v>111</v>
      </c>
      <c r="C23" s="346"/>
      <c r="D23" s="346" t="s">
        <v>106</v>
      </c>
      <c r="E23" s="346" t="s">
        <v>107</v>
      </c>
      <c r="F23" s="346" t="s">
        <v>70</v>
      </c>
      <c r="G23" s="88"/>
      <c r="H23" s="88"/>
      <c r="I23" s="88"/>
      <c r="J23" s="329"/>
      <c r="K23" s="79">
        <v>21</v>
      </c>
      <c r="L23" s="79">
        <v>6</v>
      </c>
      <c r="M23" s="79">
        <v>4</v>
      </c>
      <c r="N23" s="89">
        <v>2</v>
      </c>
      <c r="O23" s="90">
        <v>0</v>
      </c>
      <c r="P23" s="91">
        <f>N23+O23</f>
        <v>2</v>
      </c>
      <c r="Q23" s="80">
        <f>IFERROR(P23/M23,"-")</f>
        <v>0.5</v>
      </c>
      <c r="R23" s="79">
        <v>1</v>
      </c>
      <c r="S23" s="79">
        <v>0</v>
      </c>
      <c r="T23" s="80">
        <f>IFERROR(R23/(P23),"-")</f>
        <v>0.5</v>
      </c>
      <c r="U23" s="335"/>
      <c r="V23" s="82">
        <v>1</v>
      </c>
      <c r="W23" s="80">
        <f>IF(P23=0,"-",V23/P23)</f>
        <v>0.5</v>
      </c>
      <c r="X23" s="334">
        <v>79000</v>
      </c>
      <c r="Y23" s="335">
        <f>IFERROR(X23/P23,"-")</f>
        <v>39500</v>
      </c>
      <c r="Z23" s="335">
        <f>IFERROR(X23/V23,"-")</f>
        <v>79000</v>
      </c>
      <c r="AA23" s="329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1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1</v>
      </c>
      <c r="BX23" s="125">
        <f>IF(P23=0,"",IF(BW23=0,"",(BW23/P23)))</f>
        <v>0.5</v>
      </c>
      <c r="BY23" s="126">
        <v>1</v>
      </c>
      <c r="BZ23" s="127">
        <f>IFERROR(BY23/BW23,"-")</f>
        <v>1</v>
      </c>
      <c r="CA23" s="128">
        <v>79000</v>
      </c>
      <c r="CB23" s="129">
        <f>IFERROR(CA23/BW23,"-")</f>
        <v>79000</v>
      </c>
      <c r="CC23" s="130"/>
      <c r="CD23" s="130"/>
      <c r="CE23" s="130">
        <v>1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1</v>
      </c>
      <c r="CP23" s="139">
        <v>79000</v>
      </c>
      <c r="CQ23" s="139">
        <v>79000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6" t="s">
        <v>112</v>
      </c>
      <c r="C24" s="346"/>
      <c r="D24" s="346" t="s">
        <v>113</v>
      </c>
      <c r="E24" s="346" t="s">
        <v>114</v>
      </c>
      <c r="F24" s="346" t="s">
        <v>65</v>
      </c>
      <c r="G24" s="88"/>
      <c r="H24" s="88" t="s">
        <v>109</v>
      </c>
      <c r="I24" s="88" t="s">
        <v>115</v>
      </c>
      <c r="J24" s="329"/>
      <c r="K24" s="79">
        <v>8</v>
      </c>
      <c r="L24" s="79">
        <v>0</v>
      </c>
      <c r="M24" s="79">
        <v>37</v>
      </c>
      <c r="N24" s="89">
        <v>2</v>
      </c>
      <c r="O24" s="90">
        <v>0</v>
      </c>
      <c r="P24" s="91">
        <f>N24+O24</f>
        <v>2</v>
      </c>
      <c r="Q24" s="80">
        <f>IFERROR(P24/M24,"-")</f>
        <v>0.054054054054054</v>
      </c>
      <c r="R24" s="79">
        <v>0</v>
      </c>
      <c r="S24" s="79">
        <v>2</v>
      </c>
      <c r="T24" s="80">
        <f>IFERROR(R24/(P24),"-")</f>
        <v>0</v>
      </c>
      <c r="U24" s="335"/>
      <c r="V24" s="82">
        <v>1</v>
      </c>
      <c r="W24" s="80">
        <f>IF(P24=0,"-",V24/P24)</f>
        <v>0.5</v>
      </c>
      <c r="X24" s="334">
        <v>35000</v>
      </c>
      <c r="Y24" s="335">
        <f>IFERROR(X24/P24,"-")</f>
        <v>17500</v>
      </c>
      <c r="Z24" s="335">
        <f>IFERROR(X24/V24,"-")</f>
        <v>35000</v>
      </c>
      <c r="AA24" s="329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0.5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</v>
      </c>
      <c r="BO24" s="118">
        <f>IF(P24=0,"",IF(BN24=0,"",(BN24/P24)))</f>
        <v>0.5</v>
      </c>
      <c r="BP24" s="119">
        <v>1</v>
      </c>
      <c r="BQ24" s="120">
        <f>IFERROR(BP24/BN24,"-")</f>
        <v>1</v>
      </c>
      <c r="BR24" s="121">
        <v>35000</v>
      </c>
      <c r="BS24" s="122">
        <f>IFERROR(BR24/BN24,"-")</f>
        <v>35000</v>
      </c>
      <c r="BT24" s="123"/>
      <c r="BU24" s="123"/>
      <c r="BV24" s="123">
        <v>1</v>
      </c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35000</v>
      </c>
      <c r="CQ24" s="139">
        <v>35000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6" t="s">
        <v>116</v>
      </c>
      <c r="C25" s="346"/>
      <c r="D25" s="346" t="s">
        <v>113</v>
      </c>
      <c r="E25" s="346" t="s">
        <v>114</v>
      </c>
      <c r="F25" s="346" t="s">
        <v>70</v>
      </c>
      <c r="G25" s="88"/>
      <c r="H25" s="88"/>
      <c r="I25" s="88"/>
      <c r="J25" s="329"/>
      <c r="K25" s="79">
        <v>26</v>
      </c>
      <c r="L25" s="79">
        <v>17</v>
      </c>
      <c r="M25" s="79">
        <v>22</v>
      </c>
      <c r="N25" s="89">
        <v>2</v>
      </c>
      <c r="O25" s="90">
        <v>0</v>
      </c>
      <c r="P25" s="91">
        <f>N25+O25</f>
        <v>2</v>
      </c>
      <c r="Q25" s="80">
        <f>IFERROR(P25/M25,"-")</f>
        <v>0.090909090909091</v>
      </c>
      <c r="R25" s="79">
        <v>2</v>
      </c>
      <c r="S25" s="79">
        <v>0</v>
      </c>
      <c r="T25" s="80">
        <f>IFERROR(R25/(P25),"-")</f>
        <v>1</v>
      </c>
      <c r="U25" s="335"/>
      <c r="V25" s="82">
        <v>1</v>
      </c>
      <c r="W25" s="80">
        <f>IF(P25=0,"-",V25/P25)</f>
        <v>0.5</v>
      </c>
      <c r="X25" s="334">
        <v>46000</v>
      </c>
      <c r="Y25" s="335">
        <f>IFERROR(X25/P25,"-")</f>
        <v>23000</v>
      </c>
      <c r="Z25" s="335">
        <f>IFERROR(X25/V25,"-")</f>
        <v>46000</v>
      </c>
      <c r="AA25" s="329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>
        <v>1</v>
      </c>
      <c r="BQ25" s="120">
        <f>IFERROR(BP25/BN25,"-")</f>
        <v>1</v>
      </c>
      <c r="BR25" s="121">
        <v>46000</v>
      </c>
      <c r="BS25" s="122">
        <f>IFERROR(BR25/BN25,"-")</f>
        <v>46000</v>
      </c>
      <c r="BT25" s="123"/>
      <c r="BU25" s="123"/>
      <c r="BV25" s="123">
        <v>1</v>
      </c>
      <c r="BW25" s="124">
        <v>1</v>
      </c>
      <c r="BX25" s="125">
        <f>IF(P25=0,"",IF(BW25=0,"",(BW25/P25)))</f>
        <v>0.5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46000</v>
      </c>
      <c r="CQ25" s="139">
        <v>46000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6" t="s">
        <v>117</v>
      </c>
      <c r="C26" s="346"/>
      <c r="D26" s="346" t="s">
        <v>98</v>
      </c>
      <c r="E26" s="346" t="s">
        <v>99</v>
      </c>
      <c r="F26" s="346" t="s">
        <v>65</v>
      </c>
      <c r="G26" s="88"/>
      <c r="H26" s="88" t="s">
        <v>109</v>
      </c>
      <c r="I26" s="88" t="s">
        <v>118</v>
      </c>
      <c r="J26" s="329"/>
      <c r="K26" s="79">
        <v>6</v>
      </c>
      <c r="L26" s="79">
        <v>0</v>
      </c>
      <c r="M26" s="79">
        <v>47</v>
      </c>
      <c r="N26" s="89">
        <v>2</v>
      </c>
      <c r="O26" s="90">
        <v>0</v>
      </c>
      <c r="P26" s="91">
        <f>N26+O26</f>
        <v>2</v>
      </c>
      <c r="Q26" s="80">
        <f>IFERROR(P26/M26,"-")</f>
        <v>0.042553191489362</v>
      </c>
      <c r="R26" s="79">
        <v>1</v>
      </c>
      <c r="S26" s="79">
        <v>1</v>
      </c>
      <c r="T26" s="80">
        <f>IFERROR(R26/(P26),"-")</f>
        <v>0.5</v>
      </c>
      <c r="U26" s="335"/>
      <c r="V26" s="82">
        <v>1</v>
      </c>
      <c r="W26" s="80">
        <f>IF(P26=0,"-",V26/P26)</f>
        <v>0.5</v>
      </c>
      <c r="X26" s="334">
        <v>196000</v>
      </c>
      <c r="Y26" s="335">
        <f>IFERROR(X26/P26,"-")</f>
        <v>98000</v>
      </c>
      <c r="Z26" s="335">
        <f>IFERROR(X26/V26,"-")</f>
        <v>196000</v>
      </c>
      <c r="AA26" s="329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>
        <v>1</v>
      </c>
      <c r="CG26" s="132">
        <f>IF(P26=0,"",IF(CF26=0,"",(CF26/P26)))</f>
        <v>0.5</v>
      </c>
      <c r="CH26" s="133">
        <v>1</v>
      </c>
      <c r="CI26" s="134">
        <f>IFERROR(CH26/CF26,"-")</f>
        <v>1</v>
      </c>
      <c r="CJ26" s="135">
        <v>196000</v>
      </c>
      <c r="CK26" s="136">
        <f>IFERROR(CJ26/CF26,"-")</f>
        <v>196000</v>
      </c>
      <c r="CL26" s="137"/>
      <c r="CM26" s="137"/>
      <c r="CN26" s="137">
        <v>1</v>
      </c>
      <c r="CO26" s="138">
        <v>1</v>
      </c>
      <c r="CP26" s="139">
        <v>196000</v>
      </c>
      <c r="CQ26" s="139">
        <v>196000</v>
      </c>
      <c r="CR26" s="139"/>
      <c r="CS26" s="140" t="str">
        <f>IF(AND(CQ26=0,CR26=0),"",IF(AND(CQ26&lt;=100000,CR26&lt;=100000),"",IF(CQ26/CP26&gt;0.7,"男高",IF(CR26/CP26&gt;0.7,"女高",""))))</f>
        <v>男高</v>
      </c>
    </row>
    <row r="27" spans="1:98">
      <c r="A27" s="78"/>
      <c r="B27" s="346" t="s">
        <v>119</v>
      </c>
      <c r="C27" s="346"/>
      <c r="D27" s="346" t="s">
        <v>98</v>
      </c>
      <c r="E27" s="346" t="s">
        <v>99</v>
      </c>
      <c r="F27" s="346" t="s">
        <v>70</v>
      </c>
      <c r="G27" s="88"/>
      <c r="H27" s="88"/>
      <c r="I27" s="88"/>
      <c r="J27" s="329"/>
      <c r="K27" s="79">
        <v>12</v>
      </c>
      <c r="L27" s="79">
        <v>9</v>
      </c>
      <c r="M27" s="79">
        <v>5</v>
      </c>
      <c r="N27" s="89">
        <v>1</v>
      </c>
      <c r="O27" s="90">
        <v>0</v>
      </c>
      <c r="P27" s="91">
        <f>N27+O27</f>
        <v>1</v>
      </c>
      <c r="Q27" s="80">
        <f>IFERROR(P27/M27,"-")</f>
        <v>0.2</v>
      </c>
      <c r="R27" s="79">
        <v>1</v>
      </c>
      <c r="S27" s="79">
        <v>0</v>
      </c>
      <c r="T27" s="80">
        <f>IFERROR(R27/(P27),"-")</f>
        <v>1</v>
      </c>
      <c r="U27" s="335"/>
      <c r="V27" s="82">
        <v>1</v>
      </c>
      <c r="W27" s="80">
        <f>IF(P27=0,"-",V27/P27)</f>
        <v>1</v>
      </c>
      <c r="X27" s="334">
        <v>55000</v>
      </c>
      <c r="Y27" s="335">
        <f>IFERROR(X27/P27,"-")</f>
        <v>55000</v>
      </c>
      <c r="Z27" s="335">
        <f>IFERROR(X27/V27,"-")</f>
        <v>55000</v>
      </c>
      <c r="AA27" s="329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>
        <v>1</v>
      </c>
      <c r="CG27" s="132">
        <f>IF(P27=0,"",IF(CF27=0,"",(CF27/P27)))</f>
        <v>1</v>
      </c>
      <c r="CH27" s="133">
        <v>1</v>
      </c>
      <c r="CI27" s="134">
        <f>IFERROR(CH27/CF27,"-")</f>
        <v>1</v>
      </c>
      <c r="CJ27" s="135">
        <v>55000</v>
      </c>
      <c r="CK27" s="136">
        <f>IFERROR(CJ27/CF27,"-")</f>
        <v>55000</v>
      </c>
      <c r="CL27" s="137"/>
      <c r="CM27" s="137"/>
      <c r="CN27" s="137">
        <v>1</v>
      </c>
      <c r="CO27" s="138">
        <v>1</v>
      </c>
      <c r="CP27" s="139">
        <v>55000</v>
      </c>
      <c r="CQ27" s="139">
        <v>55000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0.40277777777778</v>
      </c>
      <c r="B28" s="346" t="s">
        <v>120</v>
      </c>
      <c r="C28" s="346"/>
      <c r="D28" s="346" t="s">
        <v>72</v>
      </c>
      <c r="E28" s="346" t="s">
        <v>73</v>
      </c>
      <c r="F28" s="346" t="s">
        <v>65</v>
      </c>
      <c r="G28" s="88" t="s">
        <v>89</v>
      </c>
      <c r="H28" s="88" t="s">
        <v>121</v>
      </c>
      <c r="I28" s="348" t="s">
        <v>122</v>
      </c>
      <c r="J28" s="329">
        <v>144000</v>
      </c>
      <c r="K28" s="79">
        <v>18</v>
      </c>
      <c r="L28" s="79">
        <v>0</v>
      </c>
      <c r="M28" s="79">
        <v>81</v>
      </c>
      <c r="N28" s="89">
        <v>7</v>
      </c>
      <c r="O28" s="90">
        <v>0</v>
      </c>
      <c r="P28" s="91">
        <f>N28+O28</f>
        <v>7</v>
      </c>
      <c r="Q28" s="80">
        <f>IFERROR(P28/M28,"-")</f>
        <v>0.08641975308642</v>
      </c>
      <c r="R28" s="79">
        <v>2</v>
      </c>
      <c r="S28" s="79">
        <v>1</v>
      </c>
      <c r="T28" s="80">
        <f>IFERROR(R28/(P28),"-")</f>
        <v>0.28571428571429</v>
      </c>
      <c r="U28" s="335">
        <f>IFERROR(J28/SUM(N28:O29),"-")</f>
        <v>16000</v>
      </c>
      <c r="V28" s="82">
        <v>0</v>
      </c>
      <c r="W28" s="80">
        <f>IF(P28=0,"-",V28/P28)</f>
        <v>0</v>
      </c>
      <c r="X28" s="334">
        <v>0</v>
      </c>
      <c r="Y28" s="335">
        <f>IFERROR(X28/P28,"-")</f>
        <v>0</v>
      </c>
      <c r="Z28" s="335" t="str">
        <f>IFERROR(X28/V28,"-")</f>
        <v>-</v>
      </c>
      <c r="AA28" s="329">
        <f>SUM(X28:X29)-SUM(J28:J29)</f>
        <v>-86000</v>
      </c>
      <c r="AB28" s="83">
        <f>SUM(X28:X29)/SUM(J28:J29)</f>
        <v>0.40277777777778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3</v>
      </c>
      <c r="BF28" s="111">
        <f>IF(P28=0,"",IF(BE28=0,"",(BE28/P28)))</f>
        <v>0.42857142857143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4</v>
      </c>
      <c r="BO28" s="118">
        <f>IF(P28=0,"",IF(BN28=0,"",(BN28/P28)))</f>
        <v>0.57142857142857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6" t="s">
        <v>123</v>
      </c>
      <c r="C29" s="346"/>
      <c r="D29" s="346" t="s">
        <v>72</v>
      </c>
      <c r="E29" s="346" t="s">
        <v>73</v>
      </c>
      <c r="F29" s="346" t="s">
        <v>70</v>
      </c>
      <c r="G29" s="88"/>
      <c r="H29" s="88"/>
      <c r="I29" s="88"/>
      <c r="J29" s="329"/>
      <c r="K29" s="79">
        <v>45</v>
      </c>
      <c r="L29" s="79">
        <v>8</v>
      </c>
      <c r="M29" s="79">
        <v>6</v>
      </c>
      <c r="N29" s="89">
        <v>2</v>
      </c>
      <c r="O29" s="90">
        <v>0</v>
      </c>
      <c r="P29" s="91">
        <f>N29+O29</f>
        <v>2</v>
      </c>
      <c r="Q29" s="80">
        <f>IFERROR(P29/M29,"-")</f>
        <v>0.33333333333333</v>
      </c>
      <c r="R29" s="79">
        <v>1</v>
      </c>
      <c r="S29" s="79">
        <v>0</v>
      </c>
      <c r="T29" s="80">
        <f>IFERROR(R29/(P29),"-")</f>
        <v>0.5</v>
      </c>
      <c r="U29" s="335"/>
      <c r="V29" s="82">
        <v>1</v>
      </c>
      <c r="W29" s="80">
        <f>IF(P29=0,"-",V29/P29)</f>
        <v>0.5</v>
      </c>
      <c r="X29" s="334">
        <v>58000</v>
      </c>
      <c r="Y29" s="335">
        <f>IFERROR(X29/P29,"-")</f>
        <v>29000</v>
      </c>
      <c r="Z29" s="335">
        <f>IFERROR(X29/V29,"-")</f>
        <v>58000</v>
      </c>
      <c r="AA29" s="329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0.5</v>
      </c>
      <c r="BP29" s="119">
        <v>1</v>
      </c>
      <c r="BQ29" s="120">
        <f>IFERROR(BP29/BN29,"-")</f>
        <v>1</v>
      </c>
      <c r="BR29" s="121">
        <v>58000</v>
      </c>
      <c r="BS29" s="122">
        <f>IFERROR(BR29/BN29,"-")</f>
        <v>58000</v>
      </c>
      <c r="BT29" s="123"/>
      <c r="BU29" s="123"/>
      <c r="BV29" s="123">
        <v>1</v>
      </c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>
        <v>1</v>
      </c>
      <c r="CG29" s="132">
        <f>IF(P29=0,"",IF(CF29=0,"",(CF29/P29)))</f>
        <v>0.5</v>
      </c>
      <c r="CH29" s="133"/>
      <c r="CI29" s="134">
        <f>IFERROR(CH29/CF29,"-")</f>
        <v>0</v>
      </c>
      <c r="CJ29" s="135"/>
      <c r="CK29" s="136">
        <f>IFERROR(CJ29/CF29,"-")</f>
        <v>0</v>
      </c>
      <c r="CL29" s="137"/>
      <c r="CM29" s="137"/>
      <c r="CN29" s="137"/>
      <c r="CO29" s="138">
        <v>1</v>
      </c>
      <c r="CP29" s="139">
        <v>58000</v>
      </c>
      <c r="CQ29" s="139">
        <v>58000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0.65555555555556</v>
      </c>
      <c r="B30" s="346" t="s">
        <v>124</v>
      </c>
      <c r="C30" s="346"/>
      <c r="D30" s="346" t="s">
        <v>72</v>
      </c>
      <c r="E30" s="346" t="s">
        <v>73</v>
      </c>
      <c r="F30" s="346" t="s">
        <v>65</v>
      </c>
      <c r="G30" s="88" t="s">
        <v>125</v>
      </c>
      <c r="H30" s="88" t="s">
        <v>121</v>
      </c>
      <c r="I30" s="348" t="s">
        <v>74</v>
      </c>
      <c r="J30" s="329">
        <v>180000</v>
      </c>
      <c r="K30" s="79">
        <v>26</v>
      </c>
      <c r="L30" s="79">
        <v>0</v>
      </c>
      <c r="M30" s="79">
        <v>81</v>
      </c>
      <c r="N30" s="89">
        <v>8</v>
      </c>
      <c r="O30" s="90">
        <v>0</v>
      </c>
      <c r="P30" s="91">
        <f>N30+O30</f>
        <v>8</v>
      </c>
      <c r="Q30" s="80">
        <f>IFERROR(P30/M30,"-")</f>
        <v>0.098765432098765</v>
      </c>
      <c r="R30" s="79">
        <v>1</v>
      </c>
      <c r="S30" s="79">
        <v>3</v>
      </c>
      <c r="T30" s="80">
        <f>IFERROR(R30/(P30),"-")</f>
        <v>0.125</v>
      </c>
      <c r="U30" s="335">
        <f>IFERROR(J30/SUM(N30:O31),"-")</f>
        <v>15000</v>
      </c>
      <c r="V30" s="82">
        <v>1</v>
      </c>
      <c r="W30" s="80">
        <f>IF(P30=0,"-",V30/P30)</f>
        <v>0.125</v>
      </c>
      <c r="X30" s="334">
        <v>5000</v>
      </c>
      <c r="Y30" s="335">
        <f>IFERROR(X30/P30,"-")</f>
        <v>625</v>
      </c>
      <c r="Z30" s="335">
        <f>IFERROR(X30/V30,"-")</f>
        <v>5000</v>
      </c>
      <c r="AA30" s="329">
        <f>SUM(X30:X31)-SUM(J30:J31)</f>
        <v>-62000</v>
      </c>
      <c r="AB30" s="83">
        <f>SUM(X30:X31)/SUM(J30:J31)</f>
        <v>0.65555555555556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3</v>
      </c>
      <c r="BF30" s="111">
        <f>IF(P30=0,"",IF(BE30=0,"",(BE30/P30)))</f>
        <v>0.375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3</v>
      </c>
      <c r="BO30" s="118">
        <f>IF(P30=0,"",IF(BN30=0,"",(BN30/P30)))</f>
        <v>0.375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2</v>
      </c>
      <c r="BX30" s="125">
        <f>IF(P30=0,"",IF(BW30=0,"",(BW30/P30)))</f>
        <v>0.25</v>
      </c>
      <c r="BY30" s="126">
        <v>1</v>
      </c>
      <c r="BZ30" s="127">
        <f>IFERROR(BY30/BW30,"-")</f>
        <v>0.5</v>
      </c>
      <c r="CA30" s="128">
        <v>5000</v>
      </c>
      <c r="CB30" s="129">
        <f>IFERROR(CA30/BW30,"-")</f>
        <v>2500</v>
      </c>
      <c r="CC30" s="130">
        <v>1</v>
      </c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5000</v>
      </c>
      <c r="CQ30" s="139">
        <v>5000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346" t="s">
        <v>126</v>
      </c>
      <c r="C31" s="346"/>
      <c r="D31" s="346" t="s">
        <v>72</v>
      </c>
      <c r="E31" s="346" t="s">
        <v>73</v>
      </c>
      <c r="F31" s="346" t="s">
        <v>70</v>
      </c>
      <c r="G31" s="88"/>
      <c r="H31" s="88"/>
      <c r="I31" s="88"/>
      <c r="J31" s="329"/>
      <c r="K31" s="79">
        <v>22</v>
      </c>
      <c r="L31" s="79">
        <v>17</v>
      </c>
      <c r="M31" s="79">
        <v>30</v>
      </c>
      <c r="N31" s="89">
        <v>4</v>
      </c>
      <c r="O31" s="90">
        <v>0</v>
      </c>
      <c r="P31" s="91">
        <f>N31+O31</f>
        <v>4</v>
      </c>
      <c r="Q31" s="80">
        <f>IFERROR(P31/M31,"-")</f>
        <v>0.13333333333333</v>
      </c>
      <c r="R31" s="79">
        <v>1</v>
      </c>
      <c r="S31" s="79">
        <v>1</v>
      </c>
      <c r="T31" s="80">
        <f>IFERROR(R31/(P31),"-")</f>
        <v>0.25</v>
      </c>
      <c r="U31" s="335"/>
      <c r="V31" s="82">
        <v>1</v>
      </c>
      <c r="W31" s="80">
        <f>IF(P31=0,"-",V31/P31)</f>
        <v>0.25</v>
      </c>
      <c r="X31" s="334">
        <v>113000</v>
      </c>
      <c r="Y31" s="335">
        <f>IFERROR(X31/P31,"-")</f>
        <v>28250</v>
      </c>
      <c r="Z31" s="335">
        <f>IFERROR(X31/V31,"-")</f>
        <v>113000</v>
      </c>
      <c r="AA31" s="329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>
        <v>3</v>
      </c>
      <c r="BX31" s="125">
        <f>IF(P31=0,"",IF(BW31=0,"",(BW31/P31)))</f>
        <v>0.75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>
        <v>1</v>
      </c>
      <c r="CG31" s="132">
        <f>IF(P31=0,"",IF(CF31=0,"",(CF31/P31)))</f>
        <v>0.25</v>
      </c>
      <c r="CH31" s="133">
        <v>1</v>
      </c>
      <c r="CI31" s="134">
        <f>IFERROR(CH31/CF31,"-")</f>
        <v>1</v>
      </c>
      <c r="CJ31" s="135">
        <v>113000</v>
      </c>
      <c r="CK31" s="136">
        <f>IFERROR(CJ31/CF31,"-")</f>
        <v>113000</v>
      </c>
      <c r="CL31" s="137"/>
      <c r="CM31" s="137"/>
      <c r="CN31" s="137">
        <v>1</v>
      </c>
      <c r="CO31" s="138">
        <v>1</v>
      </c>
      <c r="CP31" s="139">
        <v>113000</v>
      </c>
      <c r="CQ31" s="139">
        <v>113000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>
        <f>AB32</f>
        <v>0.58974358974359</v>
      </c>
      <c r="B32" s="346" t="s">
        <v>127</v>
      </c>
      <c r="C32" s="346"/>
      <c r="D32" s="346" t="s">
        <v>82</v>
      </c>
      <c r="E32" s="346" t="s">
        <v>83</v>
      </c>
      <c r="F32" s="346" t="s">
        <v>65</v>
      </c>
      <c r="G32" s="88" t="s">
        <v>108</v>
      </c>
      <c r="H32" s="88" t="s">
        <v>128</v>
      </c>
      <c r="I32" s="348" t="s">
        <v>74</v>
      </c>
      <c r="J32" s="329">
        <v>78000</v>
      </c>
      <c r="K32" s="79">
        <v>16</v>
      </c>
      <c r="L32" s="79">
        <v>0</v>
      </c>
      <c r="M32" s="79">
        <v>76</v>
      </c>
      <c r="N32" s="89">
        <v>4</v>
      </c>
      <c r="O32" s="90">
        <v>0</v>
      </c>
      <c r="P32" s="91">
        <f>N32+O32</f>
        <v>4</v>
      </c>
      <c r="Q32" s="80">
        <f>IFERROR(P32/M32,"-")</f>
        <v>0.052631578947368</v>
      </c>
      <c r="R32" s="79">
        <v>1</v>
      </c>
      <c r="S32" s="79">
        <v>0</v>
      </c>
      <c r="T32" s="80">
        <f>IFERROR(R32/(P32),"-")</f>
        <v>0.25</v>
      </c>
      <c r="U32" s="335">
        <f>IFERROR(J32/SUM(N32:O33),"-")</f>
        <v>9750</v>
      </c>
      <c r="V32" s="82">
        <v>1</v>
      </c>
      <c r="W32" s="80">
        <f>IF(P32=0,"-",V32/P32)</f>
        <v>0.25</v>
      </c>
      <c r="X32" s="334">
        <v>3000</v>
      </c>
      <c r="Y32" s="335">
        <f>IFERROR(X32/P32,"-")</f>
        <v>750</v>
      </c>
      <c r="Z32" s="335">
        <f>IFERROR(X32/V32,"-")</f>
        <v>3000</v>
      </c>
      <c r="AA32" s="329">
        <f>SUM(X32:X33)-SUM(J32:J33)</f>
        <v>-32000</v>
      </c>
      <c r="AB32" s="83">
        <f>SUM(X32:X33)/SUM(J32:J33)</f>
        <v>0.58974358974359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3</v>
      </c>
      <c r="BO32" s="118">
        <f>IF(P32=0,"",IF(BN32=0,"",(BN32/P32)))</f>
        <v>0.75</v>
      </c>
      <c r="BP32" s="119">
        <v>1</v>
      </c>
      <c r="BQ32" s="120">
        <f>IFERROR(BP32/BN32,"-")</f>
        <v>0.33333333333333</v>
      </c>
      <c r="BR32" s="121">
        <v>3000</v>
      </c>
      <c r="BS32" s="122">
        <f>IFERROR(BR32/BN32,"-")</f>
        <v>1000</v>
      </c>
      <c r="BT32" s="123">
        <v>1</v>
      </c>
      <c r="BU32" s="123"/>
      <c r="BV32" s="123"/>
      <c r="BW32" s="124">
        <v>1</v>
      </c>
      <c r="BX32" s="125">
        <f>IF(P32=0,"",IF(BW32=0,"",(BW32/P32)))</f>
        <v>0.25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1</v>
      </c>
      <c r="CP32" s="139">
        <v>3000</v>
      </c>
      <c r="CQ32" s="139">
        <v>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6" t="s">
        <v>129</v>
      </c>
      <c r="C33" s="346"/>
      <c r="D33" s="346" t="s">
        <v>82</v>
      </c>
      <c r="E33" s="346" t="s">
        <v>83</v>
      </c>
      <c r="F33" s="346" t="s">
        <v>70</v>
      </c>
      <c r="G33" s="88"/>
      <c r="H33" s="88"/>
      <c r="I33" s="88"/>
      <c r="J33" s="329"/>
      <c r="K33" s="79">
        <v>12</v>
      </c>
      <c r="L33" s="79">
        <v>12</v>
      </c>
      <c r="M33" s="79">
        <v>7</v>
      </c>
      <c r="N33" s="89">
        <v>4</v>
      </c>
      <c r="O33" s="90">
        <v>0</v>
      </c>
      <c r="P33" s="91">
        <f>N33+O33</f>
        <v>4</v>
      </c>
      <c r="Q33" s="80">
        <f>IFERROR(P33/M33,"-")</f>
        <v>0.57142857142857</v>
      </c>
      <c r="R33" s="79">
        <v>2</v>
      </c>
      <c r="S33" s="79">
        <v>0</v>
      </c>
      <c r="T33" s="80">
        <f>IFERROR(R33/(P33),"-")</f>
        <v>0.5</v>
      </c>
      <c r="U33" s="335"/>
      <c r="V33" s="82">
        <v>2</v>
      </c>
      <c r="W33" s="80">
        <f>IF(P33=0,"-",V33/P33)</f>
        <v>0.5</v>
      </c>
      <c r="X33" s="334">
        <v>43000</v>
      </c>
      <c r="Y33" s="335">
        <f>IFERROR(X33/P33,"-")</f>
        <v>10750</v>
      </c>
      <c r="Z33" s="335">
        <f>IFERROR(X33/V33,"-")</f>
        <v>21500</v>
      </c>
      <c r="AA33" s="329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2</v>
      </c>
      <c r="BO33" s="118">
        <f>IF(P33=0,"",IF(BN33=0,"",(BN33/P33)))</f>
        <v>0.5</v>
      </c>
      <c r="BP33" s="119">
        <v>1</v>
      </c>
      <c r="BQ33" s="120">
        <f>IFERROR(BP33/BN33,"-")</f>
        <v>0.5</v>
      </c>
      <c r="BR33" s="121">
        <v>3000</v>
      </c>
      <c r="BS33" s="122">
        <f>IFERROR(BR33/BN33,"-")</f>
        <v>1500</v>
      </c>
      <c r="BT33" s="123">
        <v>1</v>
      </c>
      <c r="BU33" s="123"/>
      <c r="BV33" s="123"/>
      <c r="BW33" s="124">
        <v>1</v>
      </c>
      <c r="BX33" s="125">
        <f>IF(P33=0,"",IF(BW33=0,"",(BW33/P33)))</f>
        <v>0.25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>
        <v>1</v>
      </c>
      <c r="CG33" s="132">
        <f>IF(P33=0,"",IF(CF33=0,"",(CF33/P33)))</f>
        <v>0.25</v>
      </c>
      <c r="CH33" s="133">
        <v>1</v>
      </c>
      <c r="CI33" s="134">
        <f>IFERROR(CH33/CF33,"-")</f>
        <v>1</v>
      </c>
      <c r="CJ33" s="135">
        <v>40000</v>
      </c>
      <c r="CK33" s="136">
        <f>IFERROR(CJ33/CF33,"-")</f>
        <v>40000</v>
      </c>
      <c r="CL33" s="137"/>
      <c r="CM33" s="137"/>
      <c r="CN33" s="137">
        <v>1</v>
      </c>
      <c r="CO33" s="138">
        <v>2</v>
      </c>
      <c r="CP33" s="139">
        <v>43000</v>
      </c>
      <c r="CQ33" s="139">
        <v>40000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0.35897435897436</v>
      </c>
      <c r="B34" s="346" t="s">
        <v>130</v>
      </c>
      <c r="C34" s="346"/>
      <c r="D34" s="346" t="s">
        <v>131</v>
      </c>
      <c r="E34" s="346" t="s">
        <v>132</v>
      </c>
      <c r="F34" s="346" t="s">
        <v>65</v>
      </c>
      <c r="G34" s="88" t="s">
        <v>108</v>
      </c>
      <c r="H34" s="88" t="s">
        <v>128</v>
      </c>
      <c r="I34" s="348" t="s">
        <v>133</v>
      </c>
      <c r="J34" s="329">
        <v>78000</v>
      </c>
      <c r="K34" s="79">
        <v>7</v>
      </c>
      <c r="L34" s="79">
        <v>0</v>
      </c>
      <c r="M34" s="79">
        <v>36</v>
      </c>
      <c r="N34" s="89">
        <v>1</v>
      </c>
      <c r="O34" s="90">
        <v>0</v>
      </c>
      <c r="P34" s="91">
        <f>N34+O34</f>
        <v>1</v>
      </c>
      <c r="Q34" s="80">
        <f>IFERROR(P34/M34,"-")</f>
        <v>0.027777777777778</v>
      </c>
      <c r="R34" s="79">
        <v>0</v>
      </c>
      <c r="S34" s="79">
        <v>0</v>
      </c>
      <c r="T34" s="80">
        <f>IFERROR(R34/(P34),"-")</f>
        <v>0</v>
      </c>
      <c r="U34" s="335">
        <f>IFERROR(J34/SUM(N34:O35),"-")</f>
        <v>26000</v>
      </c>
      <c r="V34" s="82">
        <v>0</v>
      </c>
      <c r="W34" s="80">
        <f>IF(P34=0,"-",V34/P34)</f>
        <v>0</v>
      </c>
      <c r="X34" s="334">
        <v>0</v>
      </c>
      <c r="Y34" s="335">
        <f>IFERROR(X34/P34,"-")</f>
        <v>0</v>
      </c>
      <c r="Z34" s="335" t="str">
        <f>IFERROR(X34/V34,"-")</f>
        <v>-</v>
      </c>
      <c r="AA34" s="329">
        <f>SUM(X34:X35)-SUM(J34:J35)</f>
        <v>-50000</v>
      </c>
      <c r="AB34" s="83">
        <f>SUM(X34:X35)/SUM(J34:J35)</f>
        <v>0.35897435897436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>
        <f>IF(P34=0,"",IF(BN34=0,"",(BN34/P34)))</f>
        <v>0</v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>
        <v>1</v>
      </c>
      <c r="BX34" s="125">
        <f>IF(P34=0,"",IF(BW34=0,"",(BW34/P34)))</f>
        <v>1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6" t="s">
        <v>134</v>
      </c>
      <c r="C35" s="346"/>
      <c r="D35" s="346" t="s">
        <v>131</v>
      </c>
      <c r="E35" s="346" t="s">
        <v>132</v>
      </c>
      <c r="F35" s="346" t="s">
        <v>70</v>
      </c>
      <c r="G35" s="88"/>
      <c r="H35" s="88"/>
      <c r="I35" s="88"/>
      <c r="J35" s="329"/>
      <c r="K35" s="79">
        <v>8</v>
      </c>
      <c r="L35" s="79">
        <v>8</v>
      </c>
      <c r="M35" s="79">
        <v>20</v>
      </c>
      <c r="N35" s="89">
        <v>2</v>
      </c>
      <c r="O35" s="90">
        <v>0</v>
      </c>
      <c r="P35" s="91">
        <f>N35+O35</f>
        <v>2</v>
      </c>
      <c r="Q35" s="80">
        <f>IFERROR(P35/M35,"-")</f>
        <v>0.1</v>
      </c>
      <c r="R35" s="79">
        <v>1</v>
      </c>
      <c r="S35" s="79">
        <v>0</v>
      </c>
      <c r="T35" s="80">
        <f>IFERROR(R35/(P35),"-")</f>
        <v>0.5</v>
      </c>
      <c r="U35" s="335"/>
      <c r="V35" s="82">
        <v>2</v>
      </c>
      <c r="W35" s="80">
        <f>IF(P35=0,"-",V35/P35)</f>
        <v>1</v>
      </c>
      <c r="X35" s="334">
        <v>28000</v>
      </c>
      <c r="Y35" s="335">
        <f>IFERROR(X35/P35,"-")</f>
        <v>14000</v>
      </c>
      <c r="Z35" s="335">
        <f>IFERROR(X35/V35,"-")</f>
        <v>14000</v>
      </c>
      <c r="AA35" s="329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0.5</v>
      </c>
      <c r="BP35" s="119">
        <v>1</v>
      </c>
      <c r="BQ35" s="120">
        <f>IFERROR(BP35/BN35,"-")</f>
        <v>1</v>
      </c>
      <c r="BR35" s="121">
        <v>23000</v>
      </c>
      <c r="BS35" s="122">
        <f>IFERROR(BR35/BN35,"-")</f>
        <v>23000</v>
      </c>
      <c r="BT35" s="123"/>
      <c r="BU35" s="123"/>
      <c r="BV35" s="123">
        <v>1</v>
      </c>
      <c r="BW35" s="124">
        <v>1</v>
      </c>
      <c r="BX35" s="125">
        <f>IF(P35=0,"",IF(BW35=0,"",(BW35/P35)))</f>
        <v>0.5</v>
      </c>
      <c r="BY35" s="126">
        <v>1</v>
      </c>
      <c r="BZ35" s="127">
        <f>IFERROR(BY35/BW35,"-")</f>
        <v>1</v>
      </c>
      <c r="CA35" s="128">
        <v>5000</v>
      </c>
      <c r="CB35" s="129">
        <f>IFERROR(CA35/BW35,"-")</f>
        <v>5000</v>
      </c>
      <c r="CC35" s="130">
        <v>1</v>
      </c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2</v>
      </c>
      <c r="CP35" s="139">
        <v>28000</v>
      </c>
      <c r="CQ35" s="139">
        <v>23000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30"/>
      <c r="B36" s="85"/>
      <c r="C36" s="86"/>
      <c r="D36" s="86"/>
      <c r="E36" s="86"/>
      <c r="F36" s="87"/>
      <c r="G36" s="88"/>
      <c r="H36" s="88"/>
      <c r="I36" s="88"/>
      <c r="J36" s="330"/>
      <c r="K36" s="34"/>
      <c r="L36" s="34"/>
      <c r="M36" s="31"/>
      <c r="N36" s="23"/>
      <c r="O36" s="23"/>
      <c r="P36" s="23"/>
      <c r="Q36" s="32"/>
      <c r="R36" s="32"/>
      <c r="S36" s="23"/>
      <c r="T36" s="32"/>
      <c r="U36" s="336"/>
      <c r="V36" s="25"/>
      <c r="W36" s="25"/>
      <c r="X36" s="336"/>
      <c r="Y36" s="336"/>
      <c r="Z36" s="336"/>
      <c r="AA36" s="336"/>
      <c r="AB36" s="33"/>
      <c r="AC36" s="57"/>
      <c r="AD36" s="61"/>
      <c r="AE36" s="62"/>
      <c r="AF36" s="61"/>
      <c r="AG36" s="65"/>
      <c r="AH36" s="66"/>
      <c r="AI36" s="67"/>
      <c r="AJ36" s="68"/>
      <c r="AK36" s="68"/>
      <c r="AL36" s="68"/>
      <c r="AM36" s="61"/>
      <c r="AN36" s="62"/>
      <c r="AO36" s="61"/>
      <c r="AP36" s="65"/>
      <c r="AQ36" s="66"/>
      <c r="AR36" s="67"/>
      <c r="AS36" s="68"/>
      <c r="AT36" s="68"/>
      <c r="AU36" s="68"/>
      <c r="AV36" s="61"/>
      <c r="AW36" s="62"/>
      <c r="AX36" s="61"/>
      <c r="AY36" s="65"/>
      <c r="AZ36" s="66"/>
      <c r="BA36" s="67"/>
      <c r="BB36" s="68"/>
      <c r="BC36" s="68"/>
      <c r="BD36" s="68"/>
      <c r="BE36" s="61"/>
      <c r="BF36" s="62"/>
      <c r="BG36" s="61"/>
      <c r="BH36" s="65"/>
      <c r="BI36" s="66"/>
      <c r="BJ36" s="67"/>
      <c r="BK36" s="68"/>
      <c r="BL36" s="68"/>
      <c r="BM36" s="68"/>
      <c r="BN36" s="63"/>
      <c r="BO36" s="64"/>
      <c r="BP36" s="61"/>
      <c r="BQ36" s="65"/>
      <c r="BR36" s="66"/>
      <c r="BS36" s="67"/>
      <c r="BT36" s="68"/>
      <c r="BU36" s="68"/>
      <c r="BV36" s="68"/>
      <c r="BW36" s="63"/>
      <c r="BX36" s="64"/>
      <c r="BY36" s="61"/>
      <c r="BZ36" s="65"/>
      <c r="CA36" s="66"/>
      <c r="CB36" s="67"/>
      <c r="CC36" s="68"/>
      <c r="CD36" s="68"/>
      <c r="CE36" s="68"/>
      <c r="CF36" s="63"/>
      <c r="CG36" s="64"/>
      <c r="CH36" s="61"/>
      <c r="CI36" s="65"/>
      <c r="CJ36" s="66"/>
      <c r="CK36" s="67"/>
      <c r="CL36" s="68"/>
      <c r="CM36" s="68"/>
      <c r="CN36" s="68"/>
      <c r="CO36" s="69"/>
      <c r="CP36" s="66"/>
      <c r="CQ36" s="66"/>
      <c r="CR36" s="66"/>
      <c r="CS36" s="70"/>
    </row>
    <row r="37" spans="1:98">
      <c r="A37" s="30"/>
      <c r="B37" s="37"/>
      <c r="C37" s="21"/>
      <c r="D37" s="21"/>
      <c r="E37" s="21"/>
      <c r="F37" s="22"/>
      <c r="G37" s="36"/>
      <c r="H37" s="36"/>
      <c r="I37" s="73"/>
      <c r="J37" s="331"/>
      <c r="K37" s="34"/>
      <c r="L37" s="34"/>
      <c r="M37" s="31"/>
      <c r="N37" s="23"/>
      <c r="O37" s="23"/>
      <c r="P37" s="23"/>
      <c r="Q37" s="32"/>
      <c r="R37" s="32"/>
      <c r="S37" s="23"/>
      <c r="T37" s="32"/>
      <c r="U37" s="336"/>
      <c r="V37" s="25"/>
      <c r="W37" s="25"/>
      <c r="X37" s="336"/>
      <c r="Y37" s="336"/>
      <c r="Z37" s="336"/>
      <c r="AA37" s="336"/>
      <c r="AB37" s="33"/>
      <c r="AC37" s="59"/>
      <c r="AD37" s="61"/>
      <c r="AE37" s="62"/>
      <c r="AF37" s="61"/>
      <c r="AG37" s="65"/>
      <c r="AH37" s="66"/>
      <c r="AI37" s="67"/>
      <c r="AJ37" s="68"/>
      <c r="AK37" s="68"/>
      <c r="AL37" s="68"/>
      <c r="AM37" s="61"/>
      <c r="AN37" s="62"/>
      <c r="AO37" s="61"/>
      <c r="AP37" s="65"/>
      <c r="AQ37" s="66"/>
      <c r="AR37" s="67"/>
      <c r="AS37" s="68"/>
      <c r="AT37" s="68"/>
      <c r="AU37" s="68"/>
      <c r="AV37" s="61"/>
      <c r="AW37" s="62"/>
      <c r="AX37" s="61"/>
      <c r="AY37" s="65"/>
      <c r="AZ37" s="66"/>
      <c r="BA37" s="67"/>
      <c r="BB37" s="68"/>
      <c r="BC37" s="68"/>
      <c r="BD37" s="68"/>
      <c r="BE37" s="61"/>
      <c r="BF37" s="62"/>
      <c r="BG37" s="61"/>
      <c r="BH37" s="65"/>
      <c r="BI37" s="66"/>
      <c r="BJ37" s="67"/>
      <c r="BK37" s="68"/>
      <c r="BL37" s="68"/>
      <c r="BM37" s="68"/>
      <c r="BN37" s="63"/>
      <c r="BO37" s="64"/>
      <c r="BP37" s="61"/>
      <c r="BQ37" s="65"/>
      <c r="BR37" s="66"/>
      <c r="BS37" s="67"/>
      <c r="BT37" s="68"/>
      <c r="BU37" s="68"/>
      <c r="BV37" s="68"/>
      <c r="BW37" s="63"/>
      <c r="BX37" s="64"/>
      <c r="BY37" s="61"/>
      <c r="BZ37" s="65"/>
      <c r="CA37" s="66"/>
      <c r="CB37" s="67"/>
      <c r="CC37" s="68"/>
      <c r="CD37" s="68"/>
      <c r="CE37" s="68"/>
      <c r="CF37" s="63"/>
      <c r="CG37" s="64"/>
      <c r="CH37" s="61"/>
      <c r="CI37" s="65"/>
      <c r="CJ37" s="66"/>
      <c r="CK37" s="67"/>
      <c r="CL37" s="68"/>
      <c r="CM37" s="68"/>
      <c r="CN37" s="68"/>
      <c r="CO37" s="69"/>
      <c r="CP37" s="66"/>
      <c r="CQ37" s="66"/>
      <c r="CR37" s="66"/>
      <c r="CS37" s="70"/>
    </row>
    <row r="38" spans="1:98">
      <c r="A38" s="19">
        <f>AB38</f>
        <v>0.76107594936709</v>
      </c>
      <c r="B38" s="39"/>
      <c r="C38" s="39"/>
      <c r="D38" s="39"/>
      <c r="E38" s="39"/>
      <c r="F38" s="39"/>
      <c r="G38" s="40" t="s">
        <v>135</v>
      </c>
      <c r="H38" s="40"/>
      <c r="I38" s="40"/>
      <c r="J38" s="332">
        <f>SUM(J6:J37)</f>
        <v>1896000</v>
      </c>
      <c r="K38" s="41">
        <f>SUM(K6:K37)</f>
        <v>692</v>
      </c>
      <c r="L38" s="41">
        <f>SUM(L6:L37)</f>
        <v>269</v>
      </c>
      <c r="M38" s="41">
        <f>SUM(M6:M37)</f>
        <v>1237</v>
      </c>
      <c r="N38" s="41">
        <f>SUM(N6:N37)</f>
        <v>112</v>
      </c>
      <c r="O38" s="41">
        <f>SUM(O6:O37)</f>
        <v>0</v>
      </c>
      <c r="P38" s="41">
        <f>SUM(P6:P37)</f>
        <v>112</v>
      </c>
      <c r="Q38" s="42">
        <f>IFERROR(P38/M38,"-")</f>
        <v>0.090541632983023</v>
      </c>
      <c r="R38" s="76">
        <f>SUM(R6:R37)</f>
        <v>30</v>
      </c>
      <c r="S38" s="76">
        <f>SUM(S6:S37)</f>
        <v>24</v>
      </c>
      <c r="T38" s="42">
        <f>IFERROR(R38/P38,"-")</f>
        <v>0.26785714285714</v>
      </c>
      <c r="U38" s="337">
        <f>IFERROR(J38/P38,"-")</f>
        <v>16928.571428571</v>
      </c>
      <c r="V38" s="44">
        <f>SUM(V6:V37)</f>
        <v>41</v>
      </c>
      <c r="W38" s="42">
        <f>IFERROR(V38/P38,"-")</f>
        <v>0.36607142857143</v>
      </c>
      <c r="X38" s="332">
        <f>SUM(X6:X37)</f>
        <v>1443000</v>
      </c>
      <c r="Y38" s="332">
        <f>IFERROR(X38/P38,"-")</f>
        <v>12883.928571429</v>
      </c>
      <c r="Z38" s="332">
        <f>IFERROR(X38/V38,"-")</f>
        <v>35195.12195122</v>
      </c>
      <c r="AA38" s="332">
        <f>X38-J38</f>
        <v>-453000</v>
      </c>
      <c r="AB38" s="45">
        <f>X38/J38</f>
        <v>0.76107594936709</v>
      </c>
      <c r="AC38" s="58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3"/>
    <mergeCell ref="J6:J13"/>
    <mergeCell ref="U6:U13"/>
    <mergeCell ref="AA6:AA13"/>
    <mergeCell ref="AB6:AB13"/>
    <mergeCell ref="A14:A21"/>
    <mergeCell ref="J14:J21"/>
    <mergeCell ref="U14:U21"/>
    <mergeCell ref="AA14:AA21"/>
    <mergeCell ref="AB14:AB21"/>
    <mergeCell ref="A22:A27"/>
    <mergeCell ref="J22:J27"/>
    <mergeCell ref="U22:U27"/>
    <mergeCell ref="AA22:AA27"/>
    <mergeCell ref="AB22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30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31</v>
      </c>
      <c r="CP2" s="272" t="s">
        <v>32</v>
      </c>
      <c r="CQ2" s="260" t="s">
        <v>33</v>
      </c>
      <c r="CR2" s="261"/>
      <c r="CS2" s="262"/>
    </row>
    <row r="3" spans="1:98" customHeight="1" ht="14.25">
      <c r="A3" s="11" t="s">
        <v>136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35</v>
      </c>
      <c r="AE3" s="264"/>
      <c r="AF3" s="264"/>
      <c r="AG3" s="264"/>
      <c r="AH3" s="264"/>
      <c r="AI3" s="264"/>
      <c r="AJ3" s="264"/>
      <c r="AK3" s="264"/>
      <c r="AL3" s="264"/>
      <c r="AM3" s="275" t="s">
        <v>36</v>
      </c>
      <c r="AN3" s="276"/>
      <c r="AO3" s="276"/>
      <c r="AP3" s="276"/>
      <c r="AQ3" s="276"/>
      <c r="AR3" s="276"/>
      <c r="AS3" s="276"/>
      <c r="AT3" s="276"/>
      <c r="AU3" s="277"/>
      <c r="AV3" s="278" t="s">
        <v>37</v>
      </c>
      <c r="AW3" s="279"/>
      <c r="AX3" s="279"/>
      <c r="AY3" s="279"/>
      <c r="AZ3" s="279"/>
      <c r="BA3" s="279"/>
      <c r="BB3" s="279"/>
      <c r="BC3" s="279"/>
      <c r="BD3" s="280"/>
      <c r="BE3" s="281" t="s">
        <v>38</v>
      </c>
      <c r="BF3" s="282"/>
      <c r="BG3" s="282"/>
      <c r="BH3" s="282"/>
      <c r="BI3" s="282"/>
      <c r="BJ3" s="282"/>
      <c r="BK3" s="282"/>
      <c r="BL3" s="282"/>
      <c r="BM3" s="283"/>
      <c r="BN3" s="284" t="s">
        <v>39</v>
      </c>
      <c r="BO3" s="285"/>
      <c r="BP3" s="285"/>
      <c r="BQ3" s="285"/>
      <c r="BR3" s="285"/>
      <c r="BS3" s="285"/>
      <c r="BT3" s="285"/>
      <c r="BU3" s="285"/>
      <c r="BV3" s="286"/>
      <c r="BW3" s="287" t="s">
        <v>40</v>
      </c>
      <c r="BX3" s="288"/>
      <c r="BY3" s="288"/>
      <c r="BZ3" s="288"/>
      <c r="CA3" s="288"/>
      <c r="CB3" s="288"/>
      <c r="CC3" s="288"/>
      <c r="CD3" s="288"/>
      <c r="CE3" s="289"/>
      <c r="CF3" s="290" t="s">
        <v>41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42</v>
      </c>
      <c r="CR3" s="266"/>
      <c r="CS3" s="267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1"/>
      <c r="CP4" s="274"/>
      <c r="CQ4" s="52" t="s">
        <v>60</v>
      </c>
      <c r="CR4" s="52" t="s">
        <v>61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0.083333333333333</v>
      </c>
      <c r="B6" s="346" t="s">
        <v>137</v>
      </c>
      <c r="C6" s="346" t="s">
        <v>138</v>
      </c>
      <c r="D6" s="346" t="s">
        <v>139</v>
      </c>
      <c r="E6" s="346"/>
      <c r="F6" s="346" t="s">
        <v>65</v>
      </c>
      <c r="G6" s="88" t="s">
        <v>140</v>
      </c>
      <c r="H6" s="88" t="s">
        <v>141</v>
      </c>
      <c r="I6" s="347" t="s">
        <v>142</v>
      </c>
      <c r="J6" s="329">
        <v>72000</v>
      </c>
      <c r="K6" s="79">
        <v>25</v>
      </c>
      <c r="L6" s="79">
        <v>0</v>
      </c>
      <c r="M6" s="79">
        <v>79</v>
      </c>
      <c r="N6" s="89">
        <v>9</v>
      </c>
      <c r="O6" s="90">
        <v>0</v>
      </c>
      <c r="P6" s="91">
        <f>N6+O6</f>
        <v>9</v>
      </c>
      <c r="Q6" s="80">
        <f>IFERROR(P6/M6,"-")</f>
        <v>0.11392405063291</v>
      </c>
      <c r="R6" s="79">
        <v>1</v>
      </c>
      <c r="S6" s="79">
        <v>3</v>
      </c>
      <c r="T6" s="80">
        <f>IFERROR(R6/(P6),"-")</f>
        <v>0.11111111111111</v>
      </c>
      <c r="U6" s="335">
        <f>IFERROR(J6/SUM(N6:O7),"-")</f>
        <v>3130.4347826087</v>
      </c>
      <c r="V6" s="82">
        <v>0</v>
      </c>
      <c r="W6" s="80">
        <f>IF(P6=0,"-",V6/P6)</f>
        <v>0</v>
      </c>
      <c r="X6" s="334">
        <v>0</v>
      </c>
      <c r="Y6" s="335">
        <f>IFERROR(X6/P6,"-")</f>
        <v>0</v>
      </c>
      <c r="Z6" s="335" t="str">
        <f>IFERROR(X6/V6,"-")</f>
        <v>-</v>
      </c>
      <c r="AA6" s="329">
        <f>SUM(X6:X7)-SUM(J6:J7)</f>
        <v>-66000</v>
      </c>
      <c r="AB6" s="83">
        <f>SUM(X6:X7)/SUM(J6:J7)</f>
        <v>0.083333333333333</v>
      </c>
      <c r="AC6" s="77"/>
      <c r="AD6" s="92">
        <v>1</v>
      </c>
      <c r="AE6" s="93">
        <f>IF(P6=0,"",IF(AD6=0,"",(AD6/P6)))</f>
        <v>0.11111111111111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6</v>
      </c>
      <c r="AN6" s="99">
        <f>IF(P6=0,"",IF(AM6=0,"",(AM6/P6)))</f>
        <v>0.66666666666667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0.11111111111111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0.11111111111111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143</v>
      </c>
      <c r="C7" s="346"/>
      <c r="D7" s="346"/>
      <c r="E7" s="346"/>
      <c r="F7" s="346" t="s">
        <v>70</v>
      </c>
      <c r="G7" s="88"/>
      <c r="H7" s="88"/>
      <c r="I7" s="88"/>
      <c r="J7" s="329"/>
      <c r="K7" s="79">
        <v>118</v>
      </c>
      <c r="L7" s="79">
        <v>68</v>
      </c>
      <c r="M7" s="79">
        <v>63</v>
      </c>
      <c r="N7" s="89">
        <v>14</v>
      </c>
      <c r="O7" s="90">
        <v>0</v>
      </c>
      <c r="P7" s="91">
        <f>N7+O7</f>
        <v>14</v>
      </c>
      <c r="Q7" s="80">
        <f>IFERROR(P7/M7,"-")</f>
        <v>0.22222222222222</v>
      </c>
      <c r="R7" s="79">
        <v>5</v>
      </c>
      <c r="S7" s="79">
        <v>0</v>
      </c>
      <c r="T7" s="80">
        <f>IFERROR(R7/(P7),"-")</f>
        <v>0.35714285714286</v>
      </c>
      <c r="U7" s="335"/>
      <c r="V7" s="82">
        <v>2</v>
      </c>
      <c r="W7" s="80">
        <f>IF(P7=0,"-",V7/P7)</f>
        <v>0.14285714285714</v>
      </c>
      <c r="X7" s="334">
        <v>6000</v>
      </c>
      <c r="Y7" s="335">
        <f>IFERROR(X7/P7,"-")</f>
        <v>428.57142857143</v>
      </c>
      <c r="Z7" s="335">
        <f>IFERROR(X7/V7,"-")</f>
        <v>3000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0.071428571428571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0.14285714285714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6</v>
      </c>
      <c r="BF7" s="111">
        <f>IF(P7=0,"",IF(BE7=0,"",(BE7/P7)))</f>
        <v>0.42857142857143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0.14285714285714</v>
      </c>
      <c r="BP7" s="119">
        <v>1</v>
      </c>
      <c r="BQ7" s="120">
        <f>IFERROR(BP7/BN7,"-")</f>
        <v>0.5</v>
      </c>
      <c r="BR7" s="121">
        <v>3000</v>
      </c>
      <c r="BS7" s="122">
        <f>IFERROR(BR7/BN7,"-")</f>
        <v>1500</v>
      </c>
      <c r="BT7" s="123">
        <v>1</v>
      </c>
      <c r="BU7" s="123"/>
      <c r="BV7" s="123"/>
      <c r="BW7" s="124">
        <v>2</v>
      </c>
      <c r="BX7" s="125">
        <f>IF(P7=0,"",IF(BW7=0,"",(BW7/P7)))</f>
        <v>0.14285714285714</v>
      </c>
      <c r="BY7" s="126">
        <v>1</v>
      </c>
      <c r="BZ7" s="127">
        <f>IFERROR(BY7/BW7,"-")</f>
        <v>0.5</v>
      </c>
      <c r="CA7" s="128">
        <v>3000</v>
      </c>
      <c r="CB7" s="129">
        <f>IFERROR(CA7/BW7,"-")</f>
        <v>1500</v>
      </c>
      <c r="CC7" s="130">
        <v>1</v>
      </c>
      <c r="CD7" s="130"/>
      <c r="CE7" s="130"/>
      <c r="CF7" s="131">
        <v>1</v>
      </c>
      <c r="CG7" s="132">
        <f>IF(P7=0,"",IF(CF7=0,"",(CF7/P7)))</f>
        <v>0.071428571428571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2</v>
      </c>
      <c r="CP7" s="139">
        <v>6000</v>
      </c>
      <c r="CQ7" s="139">
        <v>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0.31333333333333</v>
      </c>
      <c r="B8" s="346" t="s">
        <v>144</v>
      </c>
      <c r="C8" s="346" t="s">
        <v>145</v>
      </c>
      <c r="D8" s="346" t="s">
        <v>146</v>
      </c>
      <c r="E8" s="346"/>
      <c r="F8" s="346" t="s">
        <v>65</v>
      </c>
      <c r="G8" s="88" t="s">
        <v>147</v>
      </c>
      <c r="H8" s="88" t="s">
        <v>148</v>
      </c>
      <c r="I8" s="88" t="s">
        <v>149</v>
      </c>
      <c r="J8" s="329">
        <v>150000</v>
      </c>
      <c r="K8" s="79">
        <v>18</v>
      </c>
      <c r="L8" s="79">
        <v>0</v>
      </c>
      <c r="M8" s="79">
        <v>63</v>
      </c>
      <c r="N8" s="89">
        <v>9</v>
      </c>
      <c r="O8" s="90">
        <v>0</v>
      </c>
      <c r="P8" s="91">
        <f>N8+O8</f>
        <v>9</v>
      </c>
      <c r="Q8" s="80">
        <f>IFERROR(P8/M8,"-")</f>
        <v>0.14285714285714</v>
      </c>
      <c r="R8" s="79">
        <v>1</v>
      </c>
      <c r="S8" s="79">
        <v>1</v>
      </c>
      <c r="T8" s="80">
        <f>IFERROR(R8/(P8),"-")</f>
        <v>0.11111111111111</v>
      </c>
      <c r="U8" s="335">
        <f>IFERROR(J8/SUM(N8:O9),"-")</f>
        <v>6521.7391304348</v>
      </c>
      <c r="V8" s="82">
        <v>0</v>
      </c>
      <c r="W8" s="80">
        <f>IF(P8=0,"-",V8/P8)</f>
        <v>0</v>
      </c>
      <c r="X8" s="334">
        <v>0</v>
      </c>
      <c r="Y8" s="335">
        <f>IFERROR(X8/P8,"-")</f>
        <v>0</v>
      </c>
      <c r="Z8" s="335" t="str">
        <f>IFERROR(X8/V8,"-")</f>
        <v>-</v>
      </c>
      <c r="AA8" s="329">
        <f>SUM(X8:X9)-SUM(J8:J9)</f>
        <v>-103000</v>
      </c>
      <c r="AB8" s="83">
        <f>SUM(X8:X9)/SUM(J8:J9)</f>
        <v>0.31333333333333</v>
      </c>
      <c r="AC8" s="77"/>
      <c r="AD8" s="92">
        <v>2</v>
      </c>
      <c r="AE8" s="93">
        <f>IF(P8=0,"",IF(AD8=0,"",(AD8/P8)))</f>
        <v>0.22222222222222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4</v>
      </c>
      <c r="AN8" s="99">
        <f>IF(P8=0,"",IF(AM8=0,"",(AM8/P8)))</f>
        <v>0.44444444444444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0.11111111111111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2</v>
      </c>
      <c r="BO8" s="118">
        <f>IF(P8=0,"",IF(BN8=0,"",(BN8/P8)))</f>
        <v>0.22222222222222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150</v>
      </c>
      <c r="C9" s="346"/>
      <c r="D9" s="346"/>
      <c r="E9" s="346"/>
      <c r="F9" s="346" t="s">
        <v>70</v>
      </c>
      <c r="G9" s="88"/>
      <c r="H9" s="88"/>
      <c r="I9" s="88"/>
      <c r="J9" s="329"/>
      <c r="K9" s="79">
        <v>106</v>
      </c>
      <c r="L9" s="79">
        <v>44</v>
      </c>
      <c r="M9" s="79">
        <v>29</v>
      </c>
      <c r="N9" s="89">
        <v>14</v>
      </c>
      <c r="O9" s="90">
        <v>0</v>
      </c>
      <c r="P9" s="91">
        <f>N9+O9</f>
        <v>14</v>
      </c>
      <c r="Q9" s="80">
        <f>IFERROR(P9/M9,"-")</f>
        <v>0.48275862068966</v>
      </c>
      <c r="R9" s="79">
        <v>7</v>
      </c>
      <c r="S9" s="79">
        <v>2</v>
      </c>
      <c r="T9" s="80">
        <f>IFERROR(R9/(P9),"-")</f>
        <v>0.5</v>
      </c>
      <c r="U9" s="335"/>
      <c r="V9" s="82">
        <v>5</v>
      </c>
      <c r="W9" s="80">
        <f>IF(P9=0,"-",V9/P9)</f>
        <v>0.35714285714286</v>
      </c>
      <c r="X9" s="334">
        <v>47000</v>
      </c>
      <c r="Y9" s="335">
        <f>IFERROR(X9/P9,"-")</f>
        <v>3357.1428571429</v>
      </c>
      <c r="Z9" s="335">
        <f>IFERROR(X9/V9,"-")</f>
        <v>9400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0.071428571428571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3</v>
      </c>
      <c r="BF9" s="111">
        <f>IF(P9=0,"",IF(BE9=0,"",(BE9/P9)))</f>
        <v>0.21428571428571</v>
      </c>
      <c r="BG9" s="110">
        <v>1</v>
      </c>
      <c r="BH9" s="112">
        <f>IFERROR(BG9/BE9,"-")</f>
        <v>0.33333333333333</v>
      </c>
      <c r="BI9" s="113">
        <v>30000</v>
      </c>
      <c r="BJ9" s="114">
        <f>IFERROR(BI9/BE9,"-")</f>
        <v>10000</v>
      </c>
      <c r="BK9" s="115"/>
      <c r="BL9" s="115"/>
      <c r="BM9" s="115">
        <v>1</v>
      </c>
      <c r="BN9" s="117">
        <v>6</v>
      </c>
      <c r="BO9" s="118">
        <f>IF(P9=0,"",IF(BN9=0,"",(BN9/P9)))</f>
        <v>0.42857142857143</v>
      </c>
      <c r="BP9" s="119">
        <v>2</v>
      </c>
      <c r="BQ9" s="120">
        <f>IFERROR(BP9/BN9,"-")</f>
        <v>0.33333333333333</v>
      </c>
      <c r="BR9" s="121">
        <v>11000</v>
      </c>
      <c r="BS9" s="122">
        <f>IFERROR(BR9/BN9,"-")</f>
        <v>1833.3333333333</v>
      </c>
      <c r="BT9" s="123">
        <v>1</v>
      </c>
      <c r="BU9" s="123">
        <v>1</v>
      </c>
      <c r="BV9" s="123"/>
      <c r="BW9" s="124">
        <v>2</v>
      </c>
      <c r="BX9" s="125">
        <f>IF(P9=0,"",IF(BW9=0,"",(BW9/P9)))</f>
        <v>0.14285714285714</v>
      </c>
      <c r="BY9" s="126">
        <v>2</v>
      </c>
      <c r="BZ9" s="127">
        <f>IFERROR(BY9/BW9,"-")</f>
        <v>1</v>
      </c>
      <c r="CA9" s="128">
        <v>6000</v>
      </c>
      <c r="CB9" s="129">
        <f>IFERROR(CA9/BW9,"-")</f>
        <v>3000</v>
      </c>
      <c r="CC9" s="130">
        <v>2</v>
      </c>
      <c r="CD9" s="130"/>
      <c r="CE9" s="130"/>
      <c r="CF9" s="131">
        <v>2</v>
      </c>
      <c r="CG9" s="132">
        <f>IF(P9=0,"",IF(CF9=0,"",(CF9/P9)))</f>
        <v>0.14285714285714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5</v>
      </c>
      <c r="CP9" s="139">
        <v>47000</v>
      </c>
      <c r="CQ9" s="139">
        <v>30000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0.48846</v>
      </c>
      <c r="B10" s="346" t="s">
        <v>151</v>
      </c>
      <c r="C10" s="346"/>
      <c r="D10" s="346"/>
      <c r="E10" s="346"/>
      <c r="F10" s="346" t="s">
        <v>65</v>
      </c>
      <c r="G10" s="88" t="s">
        <v>152</v>
      </c>
      <c r="H10" s="88"/>
      <c r="I10" s="347" t="s">
        <v>142</v>
      </c>
      <c r="J10" s="329">
        <v>500000</v>
      </c>
      <c r="K10" s="79">
        <v>62</v>
      </c>
      <c r="L10" s="79">
        <v>0</v>
      </c>
      <c r="M10" s="79">
        <v>236</v>
      </c>
      <c r="N10" s="89">
        <v>34</v>
      </c>
      <c r="O10" s="90">
        <v>0</v>
      </c>
      <c r="P10" s="91">
        <f>N10+O10</f>
        <v>34</v>
      </c>
      <c r="Q10" s="80">
        <f>IFERROR(P10/M10,"-")</f>
        <v>0.14406779661017</v>
      </c>
      <c r="R10" s="79">
        <v>5</v>
      </c>
      <c r="S10" s="79">
        <v>10</v>
      </c>
      <c r="T10" s="80">
        <f>IFERROR(R10/(P10),"-")</f>
        <v>0.14705882352941</v>
      </c>
      <c r="U10" s="335">
        <f>IFERROR(J10/SUM(N10:O15),"-")</f>
        <v>7246.3768115942</v>
      </c>
      <c r="V10" s="82">
        <v>5</v>
      </c>
      <c r="W10" s="80">
        <f>IF(P10=0,"-",V10/P10)</f>
        <v>0.14705882352941</v>
      </c>
      <c r="X10" s="334">
        <v>29000</v>
      </c>
      <c r="Y10" s="335">
        <f>IFERROR(X10/P10,"-")</f>
        <v>852.94117647059</v>
      </c>
      <c r="Z10" s="335">
        <f>IFERROR(X10/V10,"-")</f>
        <v>5800</v>
      </c>
      <c r="AA10" s="329">
        <f>SUM(X10:X15)-SUM(J10:J15)</f>
        <v>-255770</v>
      </c>
      <c r="AB10" s="83">
        <f>SUM(X10:X15)/SUM(J10:J15)</f>
        <v>0.48846</v>
      </c>
      <c r="AC10" s="77"/>
      <c r="AD10" s="92">
        <v>4</v>
      </c>
      <c r="AE10" s="93">
        <f>IF(P10=0,"",IF(AD10=0,"",(AD10/P10)))</f>
        <v>0.11764705882353</v>
      </c>
      <c r="AF10" s="92">
        <v>1</v>
      </c>
      <c r="AG10" s="94">
        <f>IFERROR(AF10/AD10,"-")</f>
        <v>0.25</v>
      </c>
      <c r="AH10" s="95">
        <v>3000</v>
      </c>
      <c r="AI10" s="96">
        <f>IFERROR(AH10/AD10,"-")</f>
        <v>750</v>
      </c>
      <c r="AJ10" s="97">
        <v>1</v>
      </c>
      <c r="AK10" s="97"/>
      <c r="AL10" s="97"/>
      <c r="AM10" s="98">
        <v>10</v>
      </c>
      <c r="AN10" s="99">
        <f>IF(P10=0,"",IF(AM10=0,"",(AM10/P10)))</f>
        <v>0.29411764705882</v>
      </c>
      <c r="AO10" s="98">
        <v>1</v>
      </c>
      <c r="AP10" s="100">
        <f>IFERROR(AO10/AM10,"-")</f>
        <v>0.1</v>
      </c>
      <c r="AQ10" s="101">
        <v>3000</v>
      </c>
      <c r="AR10" s="102">
        <f>IFERROR(AQ10/AM10,"-")</f>
        <v>300</v>
      </c>
      <c r="AS10" s="103">
        <v>1</v>
      </c>
      <c r="AT10" s="103"/>
      <c r="AU10" s="103"/>
      <c r="AV10" s="104">
        <v>3</v>
      </c>
      <c r="AW10" s="105">
        <f>IF(P10=0,"",IF(AV10=0,"",(AV10/P10)))</f>
        <v>0.088235294117647</v>
      </c>
      <c r="AX10" s="104">
        <v>1</v>
      </c>
      <c r="AY10" s="106">
        <f>IFERROR(AX10/AV10,"-")</f>
        <v>0.33333333333333</v>
      </c>
      <c r="AZ10" s="107">
        <v>5000</v>
      </c>
      <c r="BA10" s="108">
        <f>IFERROR(AZ10/AV10,"-")</f>
        <v>1666.6666666667</v>
      </c>
      <c r="BB10" s="109">
        <v>1</v>
      </c>
      <c r="BC10" s="109"/>
      <c r="BD10" s="109"/>
      <c r="BE10" s="110">
        <v>12</v>
      </c>
      <c r="BF10" s="111">
        <f>IF(P10=0,"",IF(BE10=0,"",(BE10/P10)))</f>
        <v>0.35294117647059</v>
      </c>
      <c r="BG10" s="110">
        <v>1</v>
      </c>
      <c r="BH10" s="112">
        <f>IFERROR(BG10/BE10,"-")</f>
        <v>0.083333333333333</v>
      </c>
      <c r="BI10" s="113">
        <v>3000</v>
      </c>
      <c r="BJ10" s="114">
        <f>IFERROR(BI10/BE10,"-")</f>
        <v>250</v>
      </c>
      <c r="BK10" s="115">
        <v>1</v>
      </c>
      <c r="BL10" s="115"/>
      <c r="BM10" s="115"/>
      <c r="BN10" s="117">
        <v>3</v>
      </c>
      <c r="BO10" s="118">
        <f>IF(P10=0,"",IF(BN10=0,"",(BN10/P10)))</f>
        <v>0.088235294117647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0.058823529411765</v>
      </c>
      <c r="BY10" s="126">
        <v>1</v>
      </c>
      <c r="BZ10" s="127">
        <f>IFERROR(BY10/BW10,"-")</f>
        <v>0.5</v>
      </c>
      <c r="CA10" s="128">
        <v>15000</v>
      </c>
      <c r="CB10" s="129">
        <f>IFERROR(CA10/BW10,"-")</f>
        <v>7500</v>
      </c>
      <c r="CC10" s="130"/>
      <c r="CD10" s="130">
        <v>1</v>
      </c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5</v>
      </c>
      <c r="CP10" s="139">
        <v>29000</v>
      </c>
      <c r="CQ10" s="139">
        <v>15000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153</v>
      </c>
      <c r="C11" s="346"/>
      <c r="D11" s="346"/>
      <c r="E11" s="346"/>
      <c r="F11" s="346" t="s">
        <v>65</v>
      </c>
      <c r="G11" s="88"/>
      <c r="H11" s="88"/>
      <c r="I11" s="88"/>
      <c r="J11" s="329"/>
      <c r="K11" s="79">
        <v>0</v>
      </c>
      <c r="L11" s="79">
        <v>0</v>
      </c>
      <c r="M11" s="79">
        <v>0</v>
      </c>
      <c r="N11" s="89">
        <v>0</v>
      </c>
      <c r="O11" s="90">
        <v>0</v>
      </c>
      <c r="P11" s="91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335"/>
      <c r="V11" s="82">
        <v>0</v>
      </c>
      <c r="W11" s="80" t="str">
        <f>IF(P11=0,"-",V11/P11)</f>
        <v>-</v>
      </c>
      <c r="X11" s="334">
        <v>0</v>
      </c>
      <c r="Y11" s="335" t="str">
        <f>IFERROR(X11/P11,"-")</f>
        <v>-</v>
      </c>
      <c r="Z11" s="335" t="str">
        <f>IFERROR(X11/V11,"-")</f>
        <v>-</v>
      </c>
      <c r="AA11" s="329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6" t="s">
        <v>154</v>
      </c>
      <c r="C12" s="346"/>
      <c r="D12" s="346"/>
      <c r="E12" s="346"/>
      <c r="F12" s="346" t="s">
        <v>65</v>
      </c>
      <c r="G12" s="88"/>
      <c r="H12" s="88"/>
      <c r="I12" s="88"/>
      <c r="J12" s="329"/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5"/>
      <c r="V12" s="82">
        <v>0</v>
      </c>
      <c r="W12" s="80" t="str">
        <f>IF(P12=0,"-",V12/P12)</f>
        <v>-</v>
      </c>
      <c r="X12" s="334">
        <v>0</v>
      </c>
      <c r="Y12" s="335" t="str">
        <f>IFERROR(X12/P12,"-")</f>
        <v>-</v>
      </c>
      <c r="Z12" s="335" t="str">
        <f>IFERROR(X12/V12,"-")</f>
        <v>-</v>
      </c>
      <c r="AA12" s="329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155</v>
      </c>
      <c r="C13" s="346"/>
      <c r="D13" s="346"/>
      <c r="E13" s="346"/>
      <c r="F13" s="346" t="s">
        <v>70</v>
      </c>
      <c r="G13" s="88"/>
      <c r="H13" s="88"/>
      <c r="I13" s="88"/>
      <c r="J13" s="329"/>
      <c r="K13" s="79">
        <v>6</v>
      </c>
      <c r="L13" s="79">
        <v>4</v>
      </c>
      <c r="M13" s="79">
        <v>16</v>
      </c>
      <c r="N13" s="89">
        <v>1</v>
      </c>
      <c r="O13" s="90">
        <v>0</v>
      </c>
      <c r="P13" s="91">
        <f>N13+O13</f>
        <v>1</v>
      </c>
      <c r="Q13" s="80">
        <f>IFERROR(P13/M13,"-")</f>
        <v>0.0625</v>
      </c>
      <c r="R13" s="79">
        <v>1</v>
      </c>
      <c r="S13" s="79">
        <v>0</v>
      </c>
      <c r="T13" s="80">
        <f>IFERROR(R13/(P13),"-")</f>
        <v>1</v>
      </c>
      <c r="U13" s="335"/>
      <c r="V13" s="82">
        <v>0</v>
      </c>
      <c r="W13" s="80">
        <f>IF(P13=0,"-",V13/P13)</f>
        <v>0</v>
      </c>
      <c r="X13" s="334">
        <v>0</v>
      </c>
      <c r="Y13" s="335">
        <f>IFERROR(X13/P13,"-")</f>
        <v>0</v>
      </c>
      <c r="Z13" s="335" t="str">
        <f>IFERROR(X13/V13,"-")</f>
        <v>-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1</v>
      </c>
      <c r="BX13" s="125">
        <f>IF(P13=0,"",IF(BW13=0,"",(BW13/P13)))</f>
        <v>1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6" t="s">
        <v>156</v>
      </c>
      <c r="C14" s="346"/>
      <c r="D14" s="346"/>
      <c r="E14" s="346"/>
      <c r="F14" s="346" t="s">
        <v>70</v>
      </c>
      <c r="G14" s="88"/>
      <c r="H14" s="88"/>
      <c r="I14" s="88"/>
      <c r="J14" s="329"/>
      <c r="K14" s="79">
        <v>334</v>
      </c>
      <c r="L14" s="79">
        <v>158</v>
      </c>
      <c r="M14" s="79">
        <v>233</v>
      </c>
      <c r="N14" s="89">
        <v>33</v>
      </c>
      <c r="O14" s="90">
        <v>1</v>
      </c>
      <c r="P14" s="91">
        <f>N14+O14</f>
        <v>34</v>
      </c>
      <c r="Q14" s="80">
        <f>IFERROR(P14/M14,"-")</f>
        <v>0.14592274678112</v>
      </c>
      <c r="R14" s="79">
        <v>14</v>
      </c>
      <c r="S14" s="79">
        <v>1</v>
      </c>
      <c r="T14" s="80">
        <f>IFERROR(R14/(P14),"-")</f>
        <v>0.41176470588235</v>
      </c>
      <c r="U14" s="335"/>
      <c r="V14" s="82">
        <v>6</v>
      </c>
      <c r="W14" s="80">
        <f>IF(P14=0,"-",V14/P14)</f>
        <v>0.17647058823529</v>
      </c>
      <c r="X14" s="334">
        <v>215230</v>
      </c>
      <c r="Y14" s="335">
        <f>IFERROR(X14/P14,"-")</f>
        <v>6330.2941176471</v>
      </c>
      <c r="Z14" s="335">
        <f>IFERROR(X14/V14,"-")</f>
        <v>35871.666666667</v>
      </c>
      <c r="AA14" s="329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2</v>
      </c>
      <c r="AN14" s="99">
        <f>IF(P14=0,"",IF(AM14=0,"",(AM14/P14)))</f>
        <v>0.058823529411765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1</v>
      </c>
      <c r="AW14" s="105">
        <f>IF(P14=0,"",IF(AV14=0,"",(AV14/P14)))</f>
        <v>0.029411764705882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10</v>
      </c>
      <c r="BF14" s="111">
        <f>IF(P14=0,"",IF(BE14=0,"",(BE14/P14)))</f>
        <v>0.29411764705882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9</v>
      </c>
      <c r="BO14" s="118">
        <f>IF(P14=0,"",IF(BN14=0,"",(BN14/P14)))</f>
        <v>0.26470588235294</v>
      </c>
      <c r="BP14" s="119">
        <v>3</v>
      </c>
      <c r="BQ14" s="120">
        <f>IFERROR(BP14/BN14,"-")</f>
        <v>0.33333333333333</v>
      </c>
      <c r="BR14" s="121">
        <v>26000</v>
      </c>
      <c r="BS14" s="122">
        <f>IFERROR(BR14/BN14,"-")</f>
        <v>2888.8888888889</v>
      </c>
      <c r="BT14" s="123">
        <v>2</v>
      </c>
      <c r="BU14" s="123"/>
      <c r="BV14" s="123">
        <v>1</v>
      </c>
      <c r="BW14" s="124">
        <v>9</v>
      </c>
      <c r="BX14" s="125">
        <f>IF(P14=0,"",IF(BW14=0,"",(BW14/P14)))</f>
        <v>0.26470588235294</v>
      </c>
      <c r="BY14" s="126">
        <v>3</v>
      </c>
      <c r="BZ14" s="127">
        <f>IFERROR(BY14/BW14,"-")</f>
        <v>0.33333333333333</v>
      </c>
      <c r="CA14" s="128">
        <v>189230</v>
      </c>
      <c r="CB14" s="129">
        <f>IFERROR(CA14/BW14,"-")</f>
        <v>21025.555555556</v>
      </c>
      <c r="CC14" s="130">
        <v>1</v>
      </c>
      <c r="CD14" s="130"/>
      <c r="CE14" s="130">
        <v>2</v>
      </c>
      <c r="CF14" s="131">
        <v>3</v>
      </c>
      <c r="CG14" s="132">
        <f>IF(P14=0,"",IF(CF14=0,"",(CF14/P14)))</f>
        <v>0.088235294117647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6</v>
      </c>
      <c r="CP14" s="139">
        <v>215230</v>
      </c>
      <c r="CQ14" s="139">
        <v>104230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157</v>
      </c>
      <c r="C15" s="346"/>
      <c r="D15" s="346"/>
      <c r="E15" s="346"/>
      <c r="F15" s="346" t="s">
        <v>70</v>
      </c>
      <c r="G15" s="88"/>
      <c r="H15" s="88"/>
      <c r="I15" s="88"/>
      <c r="J15" s="329"/>
      <c r="K15" s="79">
        <v>4</v>
      </c>
      <c r="L15" s="79">
        <v>3</v>
      </c>
      <c r="M15" s="79">
        <v>0</v>
      </c>
      <c r="N15" s="89">
        <v>0</v>
      </c>
      <c r="O15" s="90">
        <v>0</v>
      </c>
      <c r="P15" s="91">
        <f>N15+O15</f>
        <v>0</v>
      </c>
      <c r="Q15" s="80" t="str">
        <f>IFERROR(P15/M15,"-")</f>
        <v>-</v>
      </c>
      <c r="R15" s="79">
        <v>0</v>
      </c>
      <c r="S15" s="79">
        <v>0</v>
      </c>
      <c r="T15" s="80" t="str">
        <f>IFERROR(R15/(P15),"-")</f>
        <v>-</v>
      </c>
      <c r="U15" s="335"/>
      <c r="V15" s="82">
        <v>0</v>
      </c>
      <c r="W15" s="80" t="str">
        <f>IF(P15=0,"-",V15/P15)</f>
        <v>-</v>
      </c>
      <c r="X15" s="334">
        <v>0</v>
      </c>
      <c r="Y15" s="335" t="str">
        <f>IFERROR(X15/P15,"-")</f>
        <v>-</v>
      </c>
      <c r="Z15" s="335" t="str">
        <f>IFERROR(X15/V15,"-")</f>
        <v>-</v>
      </c>
      <c r="AA15" s="329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330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336"/>
      <c r="V16" s="25"/>
      <c r="W16" s="25"/>
      <c r="X16" s="336"/>
      <c r="Y16" s="336"/>
      <c r="Z16" s="336"/>
      <c r="AA16" s="336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331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336"/>
      <c r="V17" s="25"/>
      <c r="W17" s="25"/>
      <c r="X17" s="336"/>
      <c r="Y17" s="336"/>
      <c r="Z17" s="336"/>
      <c r="AA17" s="336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0.41167590027701</v>
      </c>
      <c r="B18" s="39"/>
      <c r="C18" s="39"/>
      <c r="D18" s="39"/>
      <c r="E18" s="39"/>
      <c r="F18" s="39"/>
      <c r="G18" s="40" t="s">
        <v>158</v>
      </c>
      <c r="H18" s="40"/>
      <c r="I18" s="40"/>
      <c r="J18" s="332">
        <f>SUM(J6:J17)</f>
        <v>722000</v>
      </c>
      <c r="K18" s="41">
        <f>SUM(K6:K17)</f>
        <v>673</v>
      </c>
      <c r="L18" s="41">
        <f>SUM(L6:L17)</f>
        <v>277</v>
      </c>
      <c r="M18" s="41">
        <f>SUM(M6:M17)</f>
        <v>719</v>
      </c>
      <c r="N18" s="41">
        <f>SUM(N6:N17)</f>
        <v>114</v>
      </c>
      <c r="O18" s="41">
        <f>SUM(O6:O17)</f>
        <v>1</v>
      </c>
      <c r="P18" s="41">
        <f>SUM(P6:P17)</f>
        <v>115</v>
      </c>
      <c r="Q18" s="42">
        <f>IFERROR(P18/M18,"-")</f>
        <v>0.15994436717663</v>
      </c>
      <c r="R18" s="76">
        <f>SUM(R6:R17)</f>
        <v>34</v>
      </c>
      <c r="S18" s="76">
        <f>SUM(S6:S17)</f>
        <v>17</v>
      </c>
      <c r="T18" s="42">
        <f>IFERROR(R18/P18,"-")</f>
        <v>0.29565217391304</v>
      </c>
      <c r="U18" s="337">
        <f>IFERROR(J18/P18,"-")</f>
        <v>6278.2608695652</v>
      </c>
      <c r="V18" s="44">
        <f>SUM(V6:V17)</f>
        <v>18</v>
      </c>
      <c r="W18" s="42">
        <f>IFERROR(V18/P18,"-")</f>
        <v>0.15652173913043</v>
      </c>
      <c r="X18" s="332">
        <f>SUM(X6:X17)</f>
        <v>297230</v>
      </c>
      <c r="Y18" s="332">
        <f>IFERROR(X18/P18,"-")</f>
        <v>2584.6086956522</v>
      </c>
      <c r="Z18" s="332">
        <f>IFERROR(X18/V18,"-")</f>
        <v>16512.777777778</v>
      </c>
      <c r="AA18" s="332">
        <f>X18-J18</f>
        <v>-424770</v>
      </c>
      <c r="AB18" s="45">
        <f>X18/J18</f>
        <v>0.41167590027701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8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30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31</v>
      </c>
      <c r="CK2" s="306" t="s">
        <v>32</v>
      </c>
      <c r="CL2" s="309" t="s">
        <v>33</v>
      </c>
      <c r="CM2" s="310"/>
      <c r="CN2" s="311"/>
    </row>
    <row r="3" spans="1:94" customHeight="1" ht="14.25">
      <c r="A3" s="145" t="s">
        <v>159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35</v>
      </c>
      <c r="Z3" s="318"/>
      <c r="AA3" s="318"/>
      <c r="AB3" s="318"/>
      <c r="AC3" s="318"/>
      <c r="AD3" s="318"/>
      <c r="AE3" s="318"/>
      <c r="AF3" s="318"/>
      <c r="AG3" s="318"/>
      <c r="AH3" s="319" t="s">
        <v>36</v>
      </c>
      <c r="AI3" s="320"/>
      <c r="AJ3" s="320"/>
      <c r="AK3" s="320"/>
      <c r="AL3" s="320"/>
      <c r="AM3" s="320"/>
      <c r="AN3" s="320"/>
      <c r="AO3" s="320"/>
      <c r="AP3" s="321"/>
      <c r="AQ3" s="322" t="s">
        <v>37</v>
      </c>
      <c r="AR3" s="323"/>
      <c r="AS3" s="323"/>
      <c r="AT3" s="323"/>
      <c r="AU3" s="323"/>
      <c r="AV3" s="323"/>
      <c r="AW3" s="323"/>
      <c r="AX3" s="323"/>
      <c r="AY3" s="324"/>
      <c r="AZ3" s="325" t="s">
        <v>38</v>
      </c>
      <c r="BA3" s="326"/>
      <c r="BB3" s="326"/>
      <c r="BC3" s="326"/>
      <c r="BD3" s="326"/>
      <c r="BE3" s="326"/>
      <c r="BF3" s="326"/>
      <c r="BG3" s="326"/>
      <c r="BH3" s="327"/>
      <c r="BI3" s="312" t="s">
        <v>39</v>
      </c>
      <c r="BJ3" s="313"/>
      <c r="BK3" s="313"/>
      <c r="BL3" s="313"/>
      <c r="BM3" s="313"/>
      <c r="BN3" s="313"/>
      <c r="BO3" s="313"/>
      <c r="BP3" s="313"/>
      <c r="BQ3" s="314"/>
      <c r="BR3" s="293" t="s">
        <v>40</v>
      </c>
      <c r="BS3" s="294"/>
      <c r="BT3" s="294"/>
      <c r="BU3" s="294"/>
      <c r="BV3" s="294"/>
      <c r="BW3" s="294"/>
      <c r="BX3" s="294"/>
      <c r="BY3" s="294"/>
      <c r="BZ3" s="295"/>
      <c r="CA3" s="296" t="s">
        <v>41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42</v>
      </c>
      <c r="CM3" s="300"/>
      <c r="CN3" s="301" t="s">
        <v>43</v>
      </c>
    </row>
    <row r="4" spans="1:94">
      <c r="A4" s="151"/>
      <c r="B4" s="152" t="s">
        <v>44</v>
      </c>
      <c r="C4" s="152" t="s">
        <v>160</v>
      </c>
      <c r="D4" s="153" t="s">
        <v>48</v>
      </c>
      <c r="E4" s="152" t="s">
        <v>49</v>
      </c>
      <c r="F4" s="154" t="s">
        <v>51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52</v>
      </c>
      <c r="Z4" s="158" t="s">
        <v>53</v>
      </c>
      <c r="AA4" s="158" t="s">
        <v>54</v>
      </c>
      <c r="AB4" s="158" t="s">
        <v>17</v>
      </c>
      <c r="AC4" s="158" t="s">
        <v>55</v>
      </c>
      <c r="AD4" s="158" t="s">
        <v>56</v>
      </c>
      <c r="AE4" s="158" t="s">
        <v>57</v>
      </c>
      <c r="AF4" s="158" t="s">
        <v>58</v>
      </c>
      <c r="AG4" s="158" t="s">
        <v>59</v>
      </c>
      <c r="AH4" s="159" t="s">
        <v>52</v>
      </c>
      <c r="AI4" s="159" t="s">
        <v>53</v>
      </c>
      <c r="AJ4" s="159" t="s">
        <v>54</v>
      </c>
      <c r="AK4" s="159" t="s">
        <v>17</v>
      </c>
      <c r="AL4" s="159" t="s">
        <v>55</v>
      </c>
      <c r="AM4" s="159" t="s">
        <v>56</v>
      </c>
      <c r="AN4" s="159" t="s">
        <v>57</v>
      </c>
      <c r="AO4" s="159" t="s">
        <v>58</v>
      </c>
      <c r="AP4" s="159" t="s">
        <v>59</v>
      </c>
      <c r="AQ4" s="160" t="s">
        <v>52</v>
      </c>
      <c r="AR4" s="160" t="s">
        <v>53</v>
      </c>
      <c r="AS4" s="160" t="s">
        <v>54</v>
      </c>
      <c r="AT4" s="160" t="s">
        <v>17</v>
      </c>
      <c r="AU4" s="160" t="s">
        <v>55</v>
      </c>
      <c r="AV4" s="160" t="s">
        <v>56</v>
      </c>
      <c r="AW4" s="160" t="s">
        <v>57</v>
      </c>
      <c r="AX4" s="160" t="s">
        <v>58</v>
      </c>
      <c r="AY4" s="160" t="s">
        <v>59</v>
      </c>
      <c r="AZ4" s="161" t="s">
        <v>52</v>
      </c>
      <c r="BA4" s="161" t="s">
        <v>53</v>
      </c>
      <c r="BB4" s="161" t="s">
        <v>54</v>
      </c>
      <c r="BC4" s="161" t="s">
        <v>17</v>
      </c>
      <c r="BD4" s="161" t="s">
        <v>55</v>
      </c>
      <c r="BE4" s="161" t="s">
        <v>56</v>
      </c>
      <c r="BF4" s="161" t="s">
        <v>57</v>
      </c>
      <c r="BG4" s="161" t="s">
        <v>58</v>
      </c>
      <c r="BH4" s="161" t="s">
        <v>59</v>
      </c>
      <c r="BI4" s="162" t="s">
        <v>52</v>
      </c>
      <c r="BJ4" s="162" t="s">
        <v>53</v>
      </c>
      <c r="BK4" s="162" t="s">
        <v>54</v>
      </c>
      <c r="BL4" s="162" t="s">
        <v>17</v>
      </c>
      <c r="BM4" s="162" t="s">
        <v>55</v>
      </c>
      <c r="BN4" s="162" t="s">
        <v>56</v>
      </c>
      <c r="BO4" s="162" t="s">
        <v>57</v>
      </c>
      <c r="BP4" s="162" t="s">
        <v>58</v>
      </c>
      <c r="BQ4" s="162" t="s">
        <v>59</v>
      </c>
      <c r="BR4" s="163" t="s">
        <v>52</v>
      </c>
      <c r="BS4" s="163" t="s">
        <v>53</v>
      </c>
      <c r="BT4" s="163" t="s">
        <v>54</v>
      </c>
      <c r="BU4" s="163" t="s">
        <v>17</v>
      </c>
      <c r="BV4" s="163" t="s">
        <v>55</v>
      </c>
      <c r="BW4" s="163" t="s">
        <v>56</v>
      </c>
      <c r="BX4" s="163" t="s">
        <v>57</v>
      </c>
      <c r="BY4" s="163" t="s">
        <v>58</v>
      </c>
      <c r="BZ4" s="163" t="s">
        <v>59</v>
      </c>
      <c r="CA4" s="164" t="s">
        <v>52</v>
      </c>
      <c r="CB4" s="164" t="s">
        <v>53</v>
      </c>
      <c r="CC4" s="164" t="s">
        <v>54</v>
      </c>
      <c r="CD4" s="164" t="s">
        <v>17</v>
      </c>
      <c r="CE4" s="164" t="s">
        <v>55</v>
      </c>
      <c r="CF4" s="164" t="s">
        <v>56</v>
      </c>
      <c r="CG4" s="164" t="s">
        <v>57</v>
      </c>
      <c r="CH4" s="164" t="s">
        <v>58</v>
      </c>
      <c r="CI4" s="164" t="s">
        <v>59</v>
      </c>
      <c r="CJ4" s="305"/>
      <c r="CK4" s="308"/>
      <c r="CL4" s="165" t="s">
        <v>60</v>
      </c>
      <c r="CM4" s="165" t="s">
        <v>61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1.6937584791963</v>
      </c>
      <c r="B6" s="346" t="s">
        <v>161</v>
      </c>
      <c r="C6" s="346"/>
      <c r="D6" s="346"/>
      <c r="E6" s="175" t="s">
        <v>162</v>
      </c>
      <c r="F6" s="175" t="s">
        <v>163</v>
      </c>
      <c r="G6" s="339">
        <v>480588</v>
      </c>
      <c r="H6" s="176">
        <v>386</v>
      </c>
      <c r="I6" s="176">
        <v>0</v>
      </c>
      <c r="J6" s="176">
        <v>41690</v>
      </c>
      <c r="K6" s="177">
        <v>100</v>
      </c>
      <c r="L6" s="178">
        <f>IFERROR(K6/J6,"-")</f>
        <v>0.0023986567522188</v>
      </c>
      <c r="M6" s="176">
        <v>19</v>
      </c>
      <c r="N6" s="176">
        <v>37</v>
      </c>
      <c r="O6" s="178">
        <f>IFERROR(M6/(K6),"-")</f>
        <v>0.19</v>
      </c>
      <c r="P6" s="179">
        <f>IFERROR(G6/SUM(K6:K6),"-")</f>
        <v>4805.88</v>
      </c>
      <c r="Q6" s="180">
        <v>24</v>
      </c>
      <c r="R6" s="178">
        <f>IF(K6=0,"-",Q6/K6)</f>
        <v>0.24</v>
      </c>
      <c r="S6" s="344">
        <v>814000</v>
      </c>
      <c r="T6" s="345">
        <f>IFERROR(S6/K6,"-")</f>
        <v>8140</v>
      </c>
      <c r="U6" s="345">
        <f>IFERROR(S6/Q6,"-")</f>
        <v>33916.666666667</v>
      </c>
      <c r="V6" s="339">
        <f>SUM(S6:S6)-SUM(G6:G6)</f>
        <v>333412</v>
      </c>
      <c r="W6" s="182">
        <f>SUM(S6:S6)/SUM(G6:G6)</f>
        <v>1.6937584791963</v>
      </c>
      <c r="Y6" s="183"/>
      <c r="Z6" s="184">
        <f>IF(K6=0,"",IF(Y6=0,"",(Y6/K6)))</f>
        <v>0</v>
      </c>
      <c r="AA6" s="183"/>
      <c r="AB6" s="185" t="str">
        <f>IFERROR(AA6/Y6,"-")</f>
        <v>-</v>
      </c>
      <c r="AC6" s="186"/>
      <c r="AD6" s="187" t="str">
        <f>IFERROR(AC6/Y6,"-")</f>
        <v>-</v>
      </c>
      <c r="AE6" s="188"/>
      <c r="AF6" s="188"/>
      <c r="AG6" s="188"/>
      <c r="AH6" s="189"/>
      <c r="AI6" s="190">
        <f>IF(K6=0,"",IF(AH6=0,"",(AH6/K6)))</f>
        <v>0</v>
      </c>
      <c r="AJ6" s="189"/>
      <c r="AK6" s="191" t="str">
        <f>IFERROR(AJ6/AH6,"-")</f>
        <v>-</v>
      </c>
      <c r="AL6" s="192"/>
      <c r="AM6" s="193" t="str">
        <f>IFERROR(AL6/AH6,"-")</f>
        <v>-</v>
      </c>
      <c r="AN6" s="194"/>
      <c r="AO6" s="194"/>
      <c r="AP6" s="194"/>
      <c r="AQ6" s="195">
        <v>1</v>
      </c>
      <c r="AR6" s="196">
        <f>IF(K6=0,"",IF(AQ6=0,"",(AQ6/K6)))</f>
        <v>0.01</v>
      </c>
      <c r="AS6" s="195"/>
      <c r="AT6" s="197">
        <f>IFERROR(AS6/AQ6,"-")</f>
        <v>0</v>
      </c>
      <c r="AU6" s="198"/>
      <c r="AV6" s="199">
        <f>IFERROR(AU6/AQ6,"-")</f>
        <v>0</v>
      </c>
      <c r="AW6" s="200"/>
      <c r="AX6" s="200"/>
      <c r="AY6" s="200"/>
      <c r="AZ6" s="201">
        <v>6</v>
      </c>
      <c r="BA6" s="202">
        <f>IF(K6=0,"",IF(AZ6=0,"",(AZ6/K6)))</f>
        <v>0.06</v>
      </c>
      <c r="BB6" s="201">
        <v>2</v>
      </c>
      <c r="BC6" s="203">
        <f>IFERROR(BB6/AZ6,"-")</f>
        <v>0.33333333333333</v>
      </c>
      <c r="BD6" s="204">
        <v>176000</v>
      </c>
      <c r="BE6" s="205">
        <f>IFERROR(BD6/AZ6,"-")</f>
        <v>29333.333333333</v>
      </c>
      <c r="BF6" s="206"/>
      <c r="BG6" s="206"/>
      <c r="BH6" s="206">
        <v>2</v>
      </c>
      <c r="BI6" s="207">
        <v>32</v>
      </c>
      <c r="BJ6" s="208">
        <f>IF(K6=0,"",IF(BI6=0,"",(BI6/K6)))</f>
        <v>0.32</v>
      </c>
      <c r="BK6" s="209">
        <v>5</v>
      </c>
      <c r="BL6" s="210">
        <f>IFERROR(BK6/BI6,"-")</f>
        <v>0.15625</v>
      </c>
      <c r="BM6" s="211">
        <v>126000</v>
      </c>
      <c r="BN6" s="212">
        <f>IFERROR(BM6/BI6,"-")</f>
        <v>3937.5</v>
      </c>
      <c r="BO6" s="213">
        <v>2</v>
      </c>
      <c r="BP6" s="213"/>
      <c r="BQ6" s="213">
        <v>3</v>
      </c>
      <c r="BR6" s="214">
        <v>52</v>
      </c>
      <c r="BS6" s="215">
        <f>IF(K6=0,"",IF(BR6=0,"",(BR6/K6)))</f>
        <v>0.52</v>
      </c>
      <c r="BT6" s="216">
        <v>14</v>
      </c>
      <c r="BU6" s="217">
        <f>IFERROR(BT6/BR6,"-")</f>
        <v>0.26923076923077</v>
      </c>
      <c r="BV6" s="218">
        <v>473000</v>
      </c>
      <c r="BW6" s="219">
        <f>IFERROR(BV6/BR6,"-")</f>
        <v>9096.1538461538</v>
      </c>
      <c r="BX6" s="220">
        <v>4</v>
      </c>
      <c r="BY6" s="220">
        <v>3</v>
      </c>
      <c r="BZ6" s="220">
        <v>7</v>
      </c>
      <c r="CA6" s="221">
        <v>9</v>
      </c>
      <c r="CB6" s="222">
        <f>IF(K6=0,"",IF(CA6=0,"",(CA6/K6)))</f>
        <v>0.09</v>
      </c>
      <c r="CC6" s="223">
        <v>3</v>
      </c>
      <c r="CD6" s="224">
        <f>IFERROR(CC6/CA6,"-")</f>
        <v>0.33333333333333</v>
      </c>
      <c r="CE6" s="225">
        <v>39000</v>
      </c>
      <c r="CF6" s="226">
        <f>IFERROR(CE6/CA6,"-")</f>
        <v>4333.3333333333</v>
      </c>
      <c r="CG6" s="227"/>
      <c r="CH6" s="227">
        <v>2</v>
      </c>
      <c r="CI6" s="227">
        <v>1</v>
      </c>
      <c r="CJ6" s="228">
        <v>24</v>
      </c>
      <c r="CK6" s="229">
        <v>814000</v>
      </c>
      <c r="CL6" s="229">
        <v>169000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174">
        <f>W7</f>
        <v>0.85354741225187</v>
      </c>
      <c r="B7" s="346" t="s">
        <v>164</v>
      </c>
      <c r="C7" s="346"/>
      <c r="D7" s="346"/>
      <c r="E7" s="175" t="s">
        <v>165</v>
      </c>
      <c r="F7" s="175" t="s">
        <v>163</v>
      </c>
      <c r="G7" s="339">
        <v>260091</v>
      </c>
      <c r="H7" s="176">
        <v>131</v>
      </c>
      <c r="I7" s="176">
        <v>0</v>
      </c>
      <c r="J7" s="176">
        <v>6144</v>
      </c>
      <c r="K7" s="177">
        <v>65</v>
      </c>
      <c r="L7" s="178">
        <f>IFERROR(K7/J7,"-")</f>
        <v>0.010579427083333</v>
      </c>
      <c r="M7" s="176">
        <v>8</v>
      </c>
      <c r="N7" s="176">
        <v>25</v>
      </c>
      <c r="O7" s="178">
        <f>IFERROR(M7/(K7),"-")</f>
        <v>0.12307692307692</v>
      </c>
      <c r="P7" s="179">
        <f>IFERROR(G7/SUM(K7:K7),"-")</f>
        <v>4001.4</v>
      </c>
      <c r="Q7" s="180">
        <v>12</v>
      </c>
      <c r="R7" s="178">
        <f>IF(K7=0,"-",Q7/K7)</f>
        <v>0.18461538461538</v>
      </c>
      <c r="S7" s="344">
        <v>222000</v>
      </c>
      <c r="T7" s="345">
        <f>IFERROR(S7/K7,"-")</f>
        <v>3415.3846153846</v>
      </c>
      <c r="U7" s="345">
        <f>IFERROR(S7/Q7,"-")</f>
        <v>18500</v>
      </c>
      <c r="V7" s="339">
        <f>SUM(S7:S7)-SUM(G7:G7)</f>
        <v>-38091</v>
      </c>
      <c r="W7" s="182">
        <f>SUM(S7:S7)/SUM(G7:G7)</f>
        <v>0.85354741225187</v>
      </c>
      <c r="Y7" s="183"/>
      <c r="Z7" s="184">
        <f>IF(K7=0,"",IF(Y7=0,"",(Y7/K7)))</f>
        <v>0</v>
      </c>
      <c r="AA7" s="183"/>
      <c r="AB7" s="185" t="str">
        <f>IFERROR(AA7/Y7,"-")</f>
        <v>-</v>
      </c>
      <c r="AC7" s="186"/>
      <c r="AD7" s="187" t="str">
        <f>IFERROR(AC7/Y7,"-")</f>
        <v>-</v>
      </c>
      <c r="AE7" s="188"/>
      <c r="AF7" s="188"/>
      <c r="AG7" s="188"/>
      <c r="AH7" s="189">
        <v>4</v>
      </c>
      <c r="AI7" s="190">
        <f>IF(K7=0,"",IF(AH7=0,"",(AH7/K7)))</f>
        <v>0.061538461538462</v>
      </c>
      <c r="AJ7" s="189"/>
      <c r="AK7" s="191">
        <f>IFERROR(AJ7/AH7,"-")</f>
        <v>0</v>
      </c>
      <c r="AL7" s="192"/>
      <c r="AM7" s="193">
        <f>IFERROR(AL7/AH7,"-")</f>
        <v>0</v>
      </c>
      <c r="AN7" s="194"/>
      <c r="AO7" s="194"/>
      <c r="AP7" s="194"/>
      <c r="AQ7" s="195">
        <v>8</v>
      </c>
      <c r="AR7" s="196">
        <f>IF(K7=0,"",IF(AQ7=0,"",(AQ7/K7)))</f>
        <v>0.12307692307692</v>
      </c>
      <c r="AS7" s="195">
        <v>1</v>
      </c>
      <c r="AT7" s="197">
        <f>IFERROR(AS7/AQ7,"-")</f>
        <v>0.125</v>
      </c>
      <c r="AU7" s="198">
        <v>5000</v>
      </c>
      <c r="AV7" s="199">
        <f>IFERROR(AU7/AQ7,"-")</f>
        <v>625</v>
      </c>
      <c r="AW7" s="200">
        <v>1</v>
      </c>
      <c r="AX7" s="200"/>
      <c r="AY7" s="200"/>
      <c r="AZ7" s="201">
        <v>11</v>
      </c>
      <c r="BA7" s="202">
        <f>IF(K7=0,"",IF(AZ7=0,"",(AZ7/K7)))</f>
        <v>0.16923076923077</v>
      </c>
      <c r="BB7" s="201"/>
      <c r="BC7" s="203">
        <f>IFERROR(BB7/AZ7,"-")</f>
        <v>0</v>
      </c>
      <c r="BD7" s="204"/>
      <c r="BE7" s="205">
        <f>IFERROR(BD7/AZ7,"-")</f>
        <v>0</v>
      </c>
      <c r="BF7" s="206"/>
      <c r="BG7" s="206"/>
      <c r="BH7" s="206"/>
      <c r="BI7" s="207">
        <v>21</v>
      </c>
      <c r="BJ7" s="208">
        <f>IF(K7=0,"",IF(BI7=0,"",(BI7/K7)))</f>
        <v>0.32307692307692</v>
      </c>
      <c r="BK7" s="209">
        <v>5</v>
      </c>
      <c r="BL7" s="210">
        <f>IFERROR(BK7/BI7,"-")</f>
        <v>0.23809523809524</v>
      </c>
      <c r="BM7" s="211">
        <v>98000</v>
      </c>
      <c r="BN7" s="212">
        <f>IFERROR(BM7/BI7,"-")</f>
        <v>4666.6666666667</v>
      </c>
      <c r="BO7" s="213">
        <v>4</v>
      </c>
      <c r="BP7" s="213"/>
      <c r="BQ7" s="213">
        <v>1</v>
      </c>
      <c r="BR7" s="214">
        <v>17</v>
      </c>
      <c r="BS7" s="215">
        <f>IF(K7=0,"",IF(BR7=0,"",(BR7/K7)))</f>
        <v>0.26153846153846</v>
      </c>
      <c r="BT7" s="216">
        <v>4</v>
      </c>
      <c r="BU7" s="217">
        <f>IFERROR(BT7/BR7,"-")</f>
        <v>0.23529411764706</v>
      </c>
      <c r="BV7" s="218">
        <v>111000</v>
      </c>
      <c r="BW7" s="219">
        <f>IFERROR(BV7/BR7,"-")</f>
        <v>6529.4117647059</v>
      </c>
      <c r="BX7" s="220"/>
      <c r="BY7" s="220">
        <v>2</v>
      </c>
      <c r="BZ7" s="220">
        <v>2</v>
      </c>
      <c r="CA7" s="221">
        <v>4</v>
      </c>
      <c r="CB7" s="222">
        <f>IF(K7=0,"",IF(CA7=0,"",(CA7/K7)))</f>
        <v>0.061538461538462</v>
      </c>
      <c r="CC7" s="223">
        <v>1</v>
      </c>
      <c r="CD7" s="224">
        <f>IFERROR(CC7/CA7,"-")</f>
        <v>0.25</v>
      </c>
      <c r="CE7" s="225">
        <v>8000</v>
      </c>
      <c r="CF7" s="226">
        <f>IFERROR(CE7/CA7,"-")</f>
        <v>2000</v>
      </c>
      <c r="CG7" s="227"/>
      <c r="CH7" s="227">
        <v>1</v>
      </c>
      <c r="CI7" s="227"/>
      <c r="CJ7" s="228">
        <v>12</v>
      </c>
      <c r="CK7" s="229">
        <v>222000</v>
      </c>
      <c r="CL7" s="229">
        <v>86000</v>
      </c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231"/>
      <c r="B8" s="151"/>
      <c r="C8" s="232"/>
      <c r="D8" s="233"/>
      <c r="E8" s="175"/>
      <c r="F8" s="175"/>
      <c r="G8" s="340"/>
      <c r="H8" s="234"/>
      <c r="I8" s="234"/>
      <c r="J8" s="176"/>
      <c r="K8" s="176"/>
      <c r="L8" s="235"/>
      <c r="M8" s="235"/>
      <c r="N8" s="176"/>
      <c r="O8" s="235"/>
      <c r="P8" s="181"/>
      <c r="Q8" s="181"/>
      <c r="R8" s="181"/>
      <c r="S8" s="344"/>
      <c r="T8" s="344"/>
      <c r="U8" s="344"/>
      <c r="V8" s="344"/>
      <c r="W8" s="235"/>
      <c r="X8" s="172"/>
      <c r="Y8" s="236"/>
      <c r="Z8" s="237"/>
      <c r="AA8" s="236"/>
      <c r="AB8" s="238"/>
      <c r="AC8" s="239"/>
      <c r="AD8" s="240"/>
      <c r="AE8" s="241"/>
      <c r="AF8" s="241"/>
      <c r="AG8" s="241"/>
      <c r="AH8" s="236"/>
      <c r="AI8" s="237"/>
      <c r="AJ8" s="236"/>
      <c r="AK8" s="238"/>
      <c r="AL8" s="239"/>
      <c r="AM8" s="240"/>
      <c r="AN8" s="241"/>
      <c r="AO8" s="241"/>
      <c r="AP8" s="241"/>
      <c r="AQ8" s="236"/>
      <c r="AR8" s="237"/>
      <c r="AS8" s="236"/>
      <c r="AT8" s="238"/>
      <c r="AU8" s="239"/>
      <c r="AV8" s="240"/>
      <c r="AW8" s="241"/>
      <c r="AX8" s="241"/>
      <c r="AY8" s="241"/>
      <c r="AZ8" s="236"/>
      <c r="BA8" s="237"/>
      <c r="BB8" s="236"/>
      <c r="BC8" s="238"/>
      <c r="BD8" s="239"/>
      <c r="BE8" s="240"/>
      <c r="BF8" s="241"/>
      <c r="BG8" s="241"/>
      <c r="BH8" s="241"/>
      <c r="BI8" s="173"/>
      <c r="BJ8" s="242"/>
      <c r="BK8" s="236"/>
      <c r="BL8" s="238"/>
      <c r="BM8" s="239"/>
      <c r="BN8" s="240"/>
      <c r="BO8" s="241"/>
      <c r="BP8" s="241"/>
      <c r="BQ8" s="241"/>
      <c r="BR8" s="173"/>
      <c r="BS8" s="242"/>
      <c r="BT8" s="236"/>
      <c r="BU8" s="238"/>
      <c r="BV8" s="239"/>
      <c r="BW8" s="240"/>
      <c r="BX8" s="241"/>
      <c r="BY8" s="241"/>
      <c r="BZ8" s="241"/>
      <c r="CA8" s="173"/>
      <c r="CB8" s="242"/>
      <c r="CC8" s="236"/>
      <c r="CD8" s="238"/>
      <c r="CE8" s="239"/>
      <c r="CF8" s="240"/>
      <c r="CG8" s="241"/>
      <c r="CH8" s="241"/>
      <c r="CI8" s="241"/>
      <c r="CJ8" s="243"/>
      <c r="CK8" s="239"/>
      <c r="CL8" s="239"/>
      <c r="CM8" s="239"/>
      <c r="CN8" s="244"/>
    </row>
    <row r="9" spans="1:94">
      <c r="A9" s="231"/>
      <c r="B9" s="245"/>
      <c r="C9" s="176"/>
      <c r="D9" s="176"/>
      <c r="E9" s="246"/>
      <c r="F9" s="247"/>
      <c r="G9" s="341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248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166">
        <f>Z10</f>
        <v/>
      </c>
      <c r="B10" s="249"/>
      <c r="C10" s="249"/>
      <c r="D10" s="249"/>
      <c r="E10" s="250" t="s">
        <v>166</v>
      </c>
      <c r="F10" s="250"/>
      <c r="G10" s="342">
        <f>SUM(G6:G9)</f>
        <v>740679</v>
      </c>
      <c r="H10" s="249">
        <f>SUM(H6:H9)</f>
        <v>517</v>
      </c>
      <c r="I10" s="249">
        <f>SUM(I6:I9)</f>
        <v>0</v>
      </c>
      <c r="J10" s="249">
        <f>SUM(J6:J9)</f>
        <v>47834</v>
      </c>
      <c r="K10" s="249">
        <f>SUM(K6:K9)</f>
        <v>165</v>
      </c>
      <c r="L10" s="251">
        <f>IFERROR(K10/J10,"-")</f>
        <v>0.003449429276247</v>
      </c>
      <c r="M10" s="252">
        <f>SUM(M6:M9)</f>
        <v>27</v>
      </c>
      <c r="N10" s="252">
        <f>SUM(N6:N9)</f>
        <v>62</v>
      </c>
      <c r="O10" s="251">
        <f>IFERROR(M10/K10,"-")</f>
        <v>0.16363636363636</v>
      </c>
      <c r="P10" s="253">
        <f>IFERROR(G10/K10,"-")</f>
        <v>4488.9636363636</v>
      </c>
      <c r="Q10" s="254">
        <f>SUM(Q6:Q9)</f>
        <v>36</v>
      </c>
      <c r="R10" s="251">
        <f>IFERROR(Q10/K10,"-")</f>
        <v>0.21818181818182</v>
      </c>
      <c r="S10" s="342">
        <f>SUM(S6:S9)</f>
        <v>1036000</v>
      </c>
      <c r="T10" s="342">
        <f>IFERROR(S10/K10,"-")</f>
        <v>6278.7878787879</v>
      </c>
      <c r="U10" s="342">
        <f>IFERROR(S10/Q10,"-")</f>
        <v>28777.777777778</v>
      </c>
      <c r="V10" s="342">
        <f>S10-G10</f>
        <v>295321</v>
      </c>
      <c r="W10" s="255">
        <f>S10/G10</f>
        <v>1.3987165830272</v>
      </c>
      <c r="X10" s="256"/>
      <c r="Y10" s="257"/>
      <c r="Z10" s="257"/>
      <c r="AA10" s="257"/>
      <c r="AB10" s="257"/>
      <c r="AC10" s="257"/>
      <c r="AD10" s="257"/>
      <c r="AE10" s="257"/>
      <c r="AF10" s="257"/>
      <c r="AG10" s="257"/>
      <c r="AH10" s="257"/>
      <c r="AI10" s="257"/>
      <c r="AJ10" s="257"/>
      <c r="AK10" s="257"/>
      <c r="AL10" s="257"/>
      <c r="AM10" s="257"/>
      <c r="AN10" s="257"/>
      <c r="AO10" s="257"/>
      <c r="AP10" s="257"/>
      <c r="AQ10" s="257"/>
      <c r="AR10" s="257"/>
      <c r="AS10" s="257"/>
      <c r="AT10" s="257"/>
      <c r="AU10" s="257"/>
      <c r="AV10" s="257"/>
      <c r="AW10" s="257"/>
      <c r="AX10" s="257"/>
      <c r="AY10" s="257"/>
      <c r="AZ10" s="257"/>
      <c r="BA10" s="257"/>
      <c r="BB10" s="257"/>
      <c r="BC10" s="257"/>
      <c r="BD10" s="257"/>
      <c r="BE10" s="257"/>
      <c r="BF10" s="257"/>
      <c r="BG10" s="257"/>
      <c r="BH10" s="257"/>
      <c r="BI10" s="257"/>
      <c r="BJ10" s="257"/>
      <c r="BK10" s="257"/>
      <c r="BL10" s="257"/>
      <c r="BM10" s="257"/>
      <c r="BN10" s="257"/>
      <c r="BO10" s="257"/>
      <c r="BP10" s="257"/>
      <c r="BQ10" s="257"/>
      <c r="BR10" s="257"/>
      <c r="BS10" s="257"/>
      <c r="BT10" s="257"/>
      <c r="BU10" s="257"/>
      <c r="BV10" s="257"/>
      <c r="BW10" s="257"/>
      <c r="BX10" s="257"/>
      <c r="BY10" s="257"/>
      <c r="BZ10" s="257"/>
      <c r="CA10" s="257"/>
      <c r="CB10" s="257"/>
      <c r="CC10" s="257"/>
      <c r="CD10" s="257"/>
      <c r="CE10" s="257"/>
      <c r="CF10" s="257"/>
      <c r="CG10" s="257"/>
      <c r="CH10" s="257"/>
      <c r="CI10" s="257"/>
      <c r="CJ10" s="257"/>
      <c r="CK10" s="257"/>
      <c r="CL10" s="257"/>
      <c r="CM10" s="257"/>
      <c r="CN10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