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<sst xmlns="http://schemas.openxmlformats.org/spreadsheetml/2006/main" uniqueCount="134">
  <si>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</si>
  <si>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</si>
  <si>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</si>
  <si>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</si>
  <si>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</si>
  <si>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</si>
  <si>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</si>
  <si>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</si>
  <si>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</si>
  <si>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</si>
  <si>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</si>
  <si>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</si>
  <si>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</si>
  <si>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</si>
  <si>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</si>
  <si>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</si>
  <si>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</si>
  <si>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</si>
  <si>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</si>
  <si>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</si>
  <si>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</si>
  <si>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</si>
  <si>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</si>
  <si>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</si>
  <si>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</si>
  <si>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</si>
  <si>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</si>
  <si>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</si>
  <si>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</si>
  <si>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</si>
  <si>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</si>
  <si>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</si>
  <si>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</si>
  <si>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</si>
  <si>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</si>
  <si>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</si>
  <si>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</si>
  <si>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</si>
  <si>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</si>
  <si>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</si>
  <si>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</si>
  <si>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</si>
  <si>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</si>
  <si>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</si>
  <si>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</si>
  <si>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</si>
  <si>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</si>
  <si>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</si>
  <si>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</si>
  <si>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</si>
  <si>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</si>
  <si>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</si>
  <si>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</si>
  <si>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</si>
  <si>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</si>
  <si>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</si>
  <si>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</si>
  <si>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</si>
  <si>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</si>
  <si>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</si>
  <si>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sd1973</t>
  </si>
  <si>
    <t>デリヘル版3（塩見彩）</t>
  </si>
  <si>
    <t>もう50代の熟女だけど</t>
  </si>
  <si>
    <t>lp02</t>
  </si>
  <si>
    <t>スポーツ報知関東</t>
  </si>
  <si>
    <t>全5段つかみ4回</t>
  </si>
  <si>
    <t>1月08日(土)</t>
  </si>
  <si>
    <t>sd1974</t>
  </si>
  <si>
    <t>空電</t>
  </si>
  <si>
    <t>sd1975</t>
  </si>
  <si>
    <t>DVDパッケージ＿ストーリー版（塩見彩）</t>
  </si>
  <si>
    <t>え、美熟女が</t>
  </si>
  <si>
    <t>1月09日(日)</t>
  </si>
  <si>
    <t>sd1976</t>
  </si>
  <si>
    <t>sd1977</t>
  </si>
  <si>
    <t>コンパニオン版（塩見彩）</t>
  </si>
  <si>
    <t>久々に興奮しました</t>
  </si>
  <si>
    <t>1月16日(日)</t>
  </si>
  <si>
    <t>sd1978</t>
  </si>
  <si>
    <t>sd1979</t>
  </si>
  <si>
    <t>カオス版（塩見彩）</t>
  </si>
  <si>
    <t>感動の熟女体験</t>
  </si>
  <si>
    <t>1月22日(土)</t>
  </si>
  <si>
    <t>sd1980</t>
  </si>
  <si>
    <t>sd1981</t>
  </si>
  <si>
    <t>右女3（塩見彩）</t>
  </si>
  <si>
    <t>195「登録から2分！カップ麺より早く即マッチング」</t>
  </si>
  <si>
    <t>スポニチ関東</t>
  </si>
  <si>
    <t>半2段つかみ20段保証</t>
  </si>
  <si>
    <t>20段保証</t>
  </si>
  <si>
    <t>sd1982</t>
  </si>
  <si>
    <t>sd1983</t>
  </si>
  <si>
    <t>②興奮版（塩見彩）</t>
  </si>
  <si>
    <t>学生いませんギャルもいません熟女熟女熟女熟女</t>
  </si>
  <si>
    <t>sd1984</t>
  </si>
  <si>
    <t>sd1985</t>
  </si>
  <si>
    <t>③大正版（塩見彩）</t>
  </si>
  <si>
    <t>196「70代でも彼女が3人、このサイトやって良かった」</t>
  </si>
  <si>
    <t>sd1986</t>
  </si>
  <si>
    <t>sd1987</t>
  </si>
  <si>
    <t>④旧デイリー（塩見彩）</t>
  </si>
  <si>
    <t>197「【急遽募集】出会いの老舗で中年男性を限定募集中！」</t>
  </si>
  <si>
    <t>sd1988</t>
  </si>
  <si>
    <t>sd1989</t>
  </si>
  <si>
    <t>①右女3（塩見彩）</t>
  </si>
  <si>
    <t>194「登録から2分！カップ麺より早く即マッチング」</t>
  </si>
  <si>
    <t>ニッカン関西</t>
  </si>
  <si>
    <t>半2段つかみ10段保証</t>
  </si>
  <si>
    <t>1～10日</t>
  </si>
  <si>
    <t>sd1990</t>
  </si>
  <si>
    <t>sd1991</t>
  </si>
  <si>
    <t>②求人風（塩見彩）</t>
  </si>
  <si>
    <t>195「三密（秘密♡親密♡密着）の出会い、中高年で大流行！」</t>
  </si>
  <si>
    <t>11～20日</t>
  </si>
  <si>
    <t>sd1992</t>
  </si>
  <si>
    <t>sd1993</t>
  </si>
  <si>
    <t>21～31日</t>
  </si>
  <si>
    <t>sd1994</t>
  </si>
  <si>
    <t>sd1995</t>
  </si>
  <si>
    <t>全5段</t>
  </si>
  <si>
    <t>1月30日(日)</t>
  </si>
  <si>
    <t>sd1996</t>
  </si>
  <si>
    <t>sd1997</t>
  </si>
  <si>
    <t>スポニチ関西</t>
  </si>
  <si>
    <t>sd1998</t>
  </si>
  <si>
    <t>sd1999</t>
  </si>
  <si>
    <t>半5段</t>
  </si>
  <si>
    <t>sd2000</t>
  </si>
  <si>
    <t>sd2001</t>
  </si>
  <si>
    <t>大正版（塩見彩）</t>
  </si>
  <si>
    <t>活力を求める熟女がハマる神サイト</t>
  </si>
  <si>
    <t>1月23日(日)</t>
  </si>
  <si>
    <t>sd2002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</si>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</sst>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30</v>
      </c>
      <c r="D6" s="195">
        <v>1580000</v>
      </c>
      <c r="E6" s="81">
        <v>692</v>
      </c>
      <c r="F6" s="81">
        <v>269</v>
      </c>
      <c r="G6" s="81">
        <v>1237</v>
      </c>
      <c r="H6" s="91">
        <v>112</v>
      </c>
      <c r="I6" s="92">
        <v>0</v>
      </c>
      <c r="J6" s="145">
        <f>H6+I6</f>
        <v>112</v>
      </c>
      <c r="K6" s="82">
        <f>IFERROR(J6/G6,"-")</f>
        <v>0.090541632983023</v>
      </c>
      <c r="L6" s="81">
        <v>30</v>
      </c>
      <c r="M6" s="81">
        <v>24</v>
      </c>
      <c r="N6" s="82">
        <f>IFERROR(L6/J6,"-")</f>
        <v>0.26785714285714</v>
      </c>
      <c r="O6" s="83">
        <f>IFERROR(D6/J6,"-")</f>
        <v>14107.142857143</v>
      </c>
      <c r="P6" s="84">
        <v>41</v>
      </c>
      <c r="Q6" s="82">
        <f>IFERROR(P6/J6,"-")</f>
        <v>0.36607142857143</v>
      </c>
      <c r="R6" s="200">
        <v>1443000</v>
      </c>
      <c r="S6" s="201">
        <f>IFERROR(R6/J6,"-")</f>
        <v>12883.928571429</v>
      </c>
      <c r="T6" s="201">
        <f>IFERROR(R6/P6,"-")</f>
        <v>35195.12195122</v>
      </c>
      <c r="U6" s="195">
        <f>IFERROR(R6-D6,"-")</f>
        <v>-137000</v>
      </c>
      <c r="V6" s="85">
        <f>R6/D6</f>
        <v>0.91329113924051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1580000</v>
      </c>
      <c r="E9" s="41">
        <f>SUM(E6:E7)</f>
        <v>692</v>
      </c>
      <c r="F9" s="41">
        <f>SUM(F6:F7)</f>
        <v>269</v>
      </c>
      <c r="G9" s="41">
        <f>SUM(G6:G7)</f>
        <v>1237</v>
      </c>
      <c r="H9" s="41">
        <f>SUM(H6:H7)</f>
        <v>112</v>
      </c>
      <c r="I9" s="41">
        <f>SUM(I6:I7)</f>
        <v>0</v>
      </c>
      <c r="J9" s="41">
        <f>SUM(J6:J7)</f>
        <v>112</v>
      </c>
      <c r="K9" s="42">
        <f>IFERROR(J9/G9,"-")</f>
        <v>0.090541632983023</v>
      </c>
      <c r="L9" s="78">
        <f>SUM(L6:L7)</f>
        <v>30</v>
      </c>
      <c r="M9" s="78">
        <f>SUM(M6:M7)</f>
        <v>24</v>
      </c>
      <c r="N9" s="42">
        <f>IFERROR(L9/J9,"-")</f>
        <v>0.26785714285714</v>
      </c>
      <c r="O9" s="43">
        <f>IFERROR(D9/J9,"-")</f>
        <v>14107.142857143</v>
      </c>
      <c r="P9" s="44">
        <f>SUM(P6:P7)</f>
        <v>41</v>
      </c>
      <c r="Q9" s="42">
        <f>IFERROR(P9/J9,"-")</f>
        <v>0.36607142857143</v>
      </c>
      <c r="R9" s="45">
        <f>SUM(R6:R7)</f>
        <v>1443000</v>
      </c>
      <c r="S9" s="45">
        <f>IFERROR(R9/J9,"-")</f>
        <v>12883.928571429</v>
      </c>
      <c r="T9" s="45">
        <f>IFERROR(R9/P9,"-")</f>
        <v>35195.12195122</v>
      </c>
      <c r="U9" s="46">
        <f>SUM(U6:U7)</f>
        <v>-137000</v>
      </c>
      <c r="V9" s="47">
        <f>IFERROR(R9/D9,"-")</f>
        <v>0.91329113924051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0.25961538461538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520000</v>
      </c>
      <c r="K6" s="81">
        <v>6</v>
      </c>
      <c r="L6" s="81">
        <v>0</v>
      </c>
      <c r="M6" s="81">
        <v>50</v>
      </c>
      <c r="N6" s="91">
        <v>3</v>
      </c>
      <c r="O6" s="92">
        <v>0</v>
      </c>
      <c r="P6" s="93">
        <f>N6+O6</f>
        <v>3</v>
      </c>
      <c r="Q6" s="82">
        <f>IFERROR(P6/M6,"-")</f>
        <v>0.06</v>
      </c>
      <c r="R6" s="81">
        <v>0</v>
      </c>
      <c r="S6" s="81">
        <v>0</v>
      </c>
      <c r="T6" s="82">
        <f>IFERROR(S6/(O6+P6),"-")</f>
        <v>0</v>
      </c>
      <c r="U6" s="182">
        <f>IFERROR(J6/SUM(P6:P13),"-")</f>
        <v>20000</v>
      </c>
      <c r="V6" s="84">
        <v>2</v>
      </c>
      <c r="W6" s="82">
        <f>IF(P6=0,"-",V6/P6)</f>
        <v>0.66666666666667</v>
      </c>
      <c r="X6" s="186">
        <v>38000</v>
      </c>
      <c r="Y6" s="187">
        <f>IFERROR(X6/P6,"-")</f>
        <v>12666.666666667</v>
      </c>
      <c r="Z6" s="187">
        <f>IFERROR(X6/V6,"-")</f>
        <v>19000</v>
      </c>
      <c r="AA6" s="188">
        <f>SUM(X6:X13)-SUM(J6:J13)</f>
        <v>-385000</v>
      </c>
      <c r="AB6" s="85">
        <f>SUM(X6:X13)/SUM(J6:J13)</f>
        <v>0.25961538461538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0.33333333333333</v>
      </c>
      <c r="AX6" s="106">
        <v>1</v>
      </c>
      <c r="AY6" s="108">
        <f>IFERROR(AX6/AV6,"-")</f>
        <v>1</v>
      </c>
      <c r="AZ6" s="109">
        <v>35000</v>
      </c>
      <c r="BA6" s="110">
        <f>IFERROR(AZ6/AV6,"-")</f>
        <v>35000</v>
      </c>
      <c r="BB6" s="111"/>
      <c r="BC6" s="111"/>
      <c r="BD6" s="111">
        <v>1</v>
      </c>
      <c r="BE6" s="112">
        <v>1</v>
      </c>
      <c r="BF6" s="113">
        <f>IF(P6=0,"",IF(BE6=0,"",(BE6/P6)))</f>
        <v>0.33333333333333</v>
      </c>
      <c r="BG6" s="112">
        <v>1</v>
      </c>
      <c r="BH6" s="114">
        <f>IFERROR(BG6/BE6,"-")</f>
        <v>1</v>
      </c>
      <c r="BI6" s="115">
        <v>3000</v>
      </c>
      <c r="BJ6" s="116">
        <f>IFERROR(BI6/BE6,"-")</f>
        <v>3000</v>
      </c>
      <c r="BK6" s="117">
        <v>1</v>
      </c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38000</v>
      </c>
      <c r="CQ6" s="141">
        <v>35000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49</v>
      </c>
      <c r="L7" s="81">
        <v>33</v>
      </c>
      <c r="M7" s="81">
        <v>29</v>
      </c>
      <c r="N7" s="91">
        <v>6</v>
      </c>
      <c r="O7" s="92">
        <v>0</v>
      </c>
      <c r="P7" s="93">
        <f>N7+O7</f>
        <v>6</v>
      </c>
      <c r="Q7" s="82">
        <f>IFERROR(P7/M7,"-")</f>
        <v>0.20689655172414</v>
      </c>
      <c r="R7" s="81">
        <v>0</v>
      </c>
      <c r="S7" s="81">
        <v>2</v>
      </c>
      <c r="T7" s="82">
        <f>IFERROR(S7/(O7+P7),"-")</f>
        <v>0.33333333333333</v>
      </c>
      <c r="U7" s="182"/>
      <c r="V7" s="84">
        <v>1</v>
      </c>
      <c r="W7" s="82">
        <f>IF(P7=0,"-",V7/P7)</f>
        <v>0.16666666666667</v>
      </c>
      <c r="X7" s="186">
        <v>5000</v>
      </c>
      <c r="Y7" s="187">
        <f>IFERROR(X7/P7,"-")</f>
        <v>833.33333333333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0.16666666666667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3</v>
      </c>
      <c r="CG7" s="134">
        <f>IF(P7=0,"",IF(CF7=0,"",(CF7/P7)))</f>
        <v>0.5</v>
      </c>
      <c r="CH7" s="135">
        <v>1</v>
      </c>
      <c r="CI7" s="136">
        <f>IFERROR(CH7/CF7,"-")</f>
        <v>0.33333333333333</v>
      </c>
      <c r="CJ7" s="137">
        <v>5000</v>
      </c>
      <c r="CK7" s="138">
        <f>IFERROR(CJ7/CF7,"-")</f>
        <v>1666.6666666667</v>
      </c>
      <c r="CL7" s="139">
        <v>1</v>
      </c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64</v>
      </c>
      <c r="H8" s="90" t="s">
        <v>65</v>
      </c>
      <c r="I8" s="205" t="s">
        <v>72</v>
      </c>
      <c r="J8" s="188"/>
      <c r="K8" s="81">
        <v>17</v>
      </c>
      <c r="L8" s="81">
        <v>0</v>
      </c>
      <c r="M8" s="81">
        <v>66</v>
      </c>
      <c r="N8" s="91">
        <v>7</v>
      </c>
      <c r="O8" s="92">
        <v>0</v>
      </c>
      <c r="P8" s="93">
        <f>N8+O8</f>
        <v>7</v>
      </c>
      <c r="Q8" s="82">
        <f>IFERROR(P8/M8,"-")</f>
        <v>0.10606060606061</v>
      </c>
      <c r="R8" s="81">
        <v>1</v>
      </c>
      <c r="S8" s="81">
        <v>3</v>
      </c>
      <c r="T8" s="82">
        <f>IFERROR(S8/(O8+P8),"-")</f>
        <v>0.42857142857143</v>
      </c>
      <c r="U8" s="182"/>
      <c r="V8" s="84">
        <v>2</v>
      </c>
      <c r="W8" s="82">
        <f>IF(P8=0,"-",V8/P8)</f>
        <v>0.28571428571429</v>
      </c>
      <c r="X8" s="186">
        <v>23000</v>
      </c>
      <c r="Y8" s="187">
        <f>IFERROR(X8/P8,"-")</f>
        <v>3285.7142857143</v>
      </c>
      <c r="Z8" s="187">
        <f>IFERROR(X8/V8,"-")</f>
        <v>11500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0.14285714285714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4</v>
      </c>
      <c r="BF8" s="113">
        <f>IF(P8=0,"",IF(BE8=0,"",(BE8/P8)))</f>
        <v>0.57142857142857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0.14285714285714</v>
      </c>
      <c r="BP8" s="121">
        <v>1</v>
      </c>
      <c r="BQ8" s="122">
        <f>IFERROR(BP8/BN8,"-")</f>
        <v>1</v>
      </c>
      <c r="BR8" s="123">
        <v>3000</v>
      </c>
      <c r="BS8" s="124">
        <f>IFERROR(BR8/BN8,"-")</f>
        <v>3000</v>
      </c>
      <c r="BT8" s="125">
        <v>1</v>
      </c>
      <c r="BU8" s="125"/>
      <c r="BV8" s="125"/>
      <c r="BW8" s="126">
        <v>1</v>
      </c>
      <c r="BX8" s="127">
        <f>IF(P8=0,"",IF(BW8=0,"",(BW8/P8)))</f>
        <v>0.14285714285714</v>
      </c>
      <c r="BY8" s="128">
        <v>1</v>
      </c>
      <c r="BZ8" s="129">
        <f>IFERROR(BY8/BW8,"-")</f>
        <v>1</v>
      </c>
      <c r="CA8" s="130">
        <v>20000</v>
      </c>
      <c r="CB8" s="131">
        <f>IFERROR(CA8/BW8,"-")</f>
        <v>20000</v>
      </c>
      <c r="CC8" s="132"/>
      <c r="CD8" s="132">
        <v>1</v>
      </c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23000</v>
      </c>
      <c r="CQ8" s="141">
        <v>20000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21</v>
      </c>
      <c r="L9" s="81">
        <v>13</v>
      </c>
      <c r="M9" s="81">
        <v>19</v>
      </c>
      <c r="N9" s="91">
        <v>1</v>
      </c>
      <c r="O9" s="92">
        <v>0</v>
      </c>
      <c r="P9" s="93">
        <f>N9+O9</f>
        <v>1</v>
      </c>
      <c r="Q9" s="82">
        <f>IFERROR(P9/M9,"-")</f>
        <v>0.052631578947368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1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63</v>
      </c>
      <c r="G10" s="203" t="s">
        <v>64</v>
      </c>
      <c r="H10" s="90" t="s">
        <v>65</v>
      </c>
      <c r="I10" s="205" t="s">
        <v>77</v>
      </c>
      <c r="J10" s="188"/>
      <c r="K10" s="81">
        <v>6</v>
      </c>
      <c r="L10" s="81">
        <v>0</v>
      </c>
      <c r="M10" s="81">
        <v>34</v>
      </c>
      <c r="N10" s="91">
        <v>1</v>
      </c>
      <c r="O10" s="92">
        <v>0</v>
      </c>
      <c r="P10" s="93">
        <f>N10+O10</f>
        <v>1</v>
      </c>
      <c r="Q10" s="82">
        <f>IFERROR(P10/M10,"-")</f>
        <v>0.029411764705882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75</v>
      </c>
      <c r="E11" s="203" t="s">
        <v>76</v>
      </c>
      <c r="F11" s="203" t="s">
        <v>68</v>
      </c>
      <c r="G11" s="203"/>
      <c r="H11" s="90"/>
      <c r="I11" s="90"/>
      <c r="J11" s="188"/>
      <c r="K11" s="81">
        <v>63</v>
      </c>
      <c r="L11" s="81">
        <v>16</v>
      </c>
      <c r="M11" s="81">
        <v>21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79</v>
      </c>
      <c r="C12" s="203"/>
      <c r="D12" s="203" t="s">
        <v>80</v>
      </c>
      <c r="E12" s="203" t="s">
        <v>81</v>
      </c>
      <c r="F12" s="203" t="s">
        <v>63</v>
      </c>
      <c r="G12" s="203" t="s">
        <v>64</v>
      </c>
      <c r="H12" s="90" t="s">
        <v>65</v>
      </c>
      <c r="I12" s="204" t="s">
        <v>82</v>
      </c>
      <c r="J12" s="188"/>
      <c r="K12" s="81">
        <v>14</v>
      </c>
      <c r="L12" s="81">
        <v>0</v>
      </c>
      <c r="M12" s="81">
        <v>55</v>
      </c>
      <c r="N12" s="91">
        <v>6</v>
      </c>
      <c r="O12" s="92">
        <v>0</v>
      </c>
      <c r="P12" s="93">
        <f>N12+O12</f>
        <v>6</v>
      </c>
      <c r="Q12" s="82">
        <f>IFERROR(P12/M12,"-")</f>
        <v>0.10909090909091</v>
      </c>
      <c r="R12" s="81">
        <v>1</v>
      </c>
      <c r="S12" s="81">
        <v>0</v>
      </c>
      <c r="T12" s="82">
        <f>IFERROR(S12/(O12+P12),"-")</f>
        <v>0</v>
      </c>
      <c r="U12" s="182"/>
      <c r="V12" s="84">
        <v>1</v>
      </c>
      <c r="W12" s="82">
        <f>IF(P12=0,"-",V12/P12)</f>
        <v>0.16666666666667</v>
      </c>
      <c r="X12" s="186">
        <v>58000</v>
      </c>
      <c r="Y12" s="187">
        <f>IFERROR(X12/P12,"-")</f>
        <v>9666.6666666667</v>
      </c>
      <c r="Z12" s="187">
        <f>IFERROR(X12/V12,"-")</f>
        <v>58000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2</v>
      </c>
      <c r="AN12" s="101">
        <f>IF(P12=0,"",IF(AM12=0,"",(AM12/P12)))</f>
        <v>0.33333333333333</v>
      </c>
      <c r="AO12" s="100">
        <v>1</v>
      </c>
      <c r="AP12" s="102">
        <f>IFERROR(AP12/AM12,"-")</f>
        <v>0</v>
      </c>
      <c r="AQ12" s="103">
        <v>58000</v>
      </c>
      <c r="AR12" s="104">
        <f>IFERROR(AQ12/AM12,"-")</f>
        <v>29000</v>
      </c>
      <c r="AS12" s="105"/>
      <c r="AT12" s="105"/>
      <c r="AU12" s="105">
        <v>1</v>
      </c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0.33333333333333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0.16666666666667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58000</v>
      </c>
      <c r="CQ12" s="141">
        <v>58000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80</v>
      </c>
      <c r="E13" s="203" t="s">
        <v>81</v>
      </c>
      <c r="F13" s="203" t="s">
        <v>68</v>
      </c>
      <c r="G13" s="203"/>
      <c r="H13" s="90"/>
      <c r="I13" s="90"/>
      <c r="J13" s="188"/>
      <c r="K13" s="81">
        <v>22</v>
      </c>
      <c r="L13" s="81">
        <v>18</v>
      </c>
      <c r="M13" s="81">
        <v>7</v>
      </c>
      <c r="N13" s="91">
        <v>2</v>
      </c>
      <c r="O13" s="92">
        <v>0</v>
      </c>
      <c r="P13" s="93">
        <f>N13+O13</f>
        <v>2</v>
      </c>
      <c r="Q13" s="82">
        <f>IFERROR(P13/M13,"-")</f>
        <v>0.28571428571429</v>
      </c>
      <c r="R13" s="81">
        <v>0</v>
      </c>
      <c r="S13" s="81">
        <v>1</v>
      </c>
      <c r="T13" s="82">
        <f>IFERROR(S13/(O13+P13),"-")</f>
        <v>0.5</v>
      </c>
      <c r="U13" s="182"/>
      <c r="V13" s="84">
        <v>2</v>
      </c>
      <c r="W13" s="82">
        <f>IF(P13=0,"-",V13/P13)</f>
        <v>1</v>
      </c>
      <c r="X13" s="186">
        <v>11000</v>
      </c>
      <c r="Y13" s="187">
        <f>IFERROR(X13/P13,"-")</f>
        <v>5500</v>
      </c>
      <c r="Z13" s="187">
        <f>IFERROR(X13/V13,"-")</f>
        <v>5500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>
        <v>1</v>
      </c>
      <c r="BZ13" s="129">
        <f>IFERROR(BY13/BW13,"-")</f>
        <v>1</v>
      </c>
      <c r="CA13" s="130">
        <v>3000</v>
      </c>
      <c r="CB13" s="131">
        <f>IFERROR(CA13/BW13,"-")</f>
        <v>3000</v>
      </c>
      <c r="CC13" s="132">
        <v>1</v>
      </c>
      <c r="CD13" s="132"/>
      <c r="CE13" s="132"/>
      <c r="CF13" s="133">
        <v>1</v>
      </c>
      <c r="CG13" s="134">
        <f>IF(P13=0,"",IF(CF13=0,"",(CF13/P13)))</f>
        <v>0.5</v>
      </c>
      <c r="CH13" s="135">
        <v>1</v>
      </c>
      <c r="CI13" s="136">
        <f>IFERROR(CH13/CF13,"-")</f>
        <v>1</v>
      </c>
      <c r="CJ13" s="137">
        <v>8000</v>
      </c>
      <c r="CK13" s="138">
        <f>IFERROR(CJ13/CF13,"-")</f>
        <v>8000</v>
      </c>
      <c r="CL13" s="139"/>
      <c r="CM13" s="139">
        <v>1</v>
      </c>
      <c r="CN13" s="139"/>
      <c r="CO13" s="140">
        <v>2</v>
      </c>
      <c r="CP13" s="141">
        <v>11000</v>
      </c>
      <c r="CQ13" s="141">
        <v>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1.6175</v>
      </c>
      <c r="B14" s="203" t="s">
        <v>84</v>
      </c>
      <c r="C14" s="203"/>
      <c r="D14" s="203" t="s">
        <v>85</v>
      </c>
      <c r="E14" s="203" t="s">
        <v>86</v>
      </c>
      <c r="F14" s="203" t="s">
        <v>63</v>
      </c>
      <c r="G14" s="203" t="s">
        <v>87</v>
      </c>
      <c r="H14" s="90" t="s">
        <v>88</v>
      </c>
      <c r="I14" s="90" t="s">
        <v>89</v>
      </c>
      <c r="J14" s="188">
        <v>400000</v>
      </c>
      <c r="K14" s="81">
        <v>13</v>
      </c>
      <c r="L14" s="81">
        <v>0</v>
      </c>
      <c r="M14" s="81">
        <v>45</v>
      </c>
      <c r="N14" s="91">
        <v>2</v>
      </c>
      <c r="O14" s="92">
        <v>0</v>
      </c>
      <c r="P14" s="93">
        <f>N14+O14</f>
        <v>2</v>
      </c>
      <c r="Q14" s="82">
        <f>IFERROR(P14/M14,"-")</f>
        <v>0.044444444444444</v>
      </c>
      <c r="R14" s="81">
        <v>2</v>
      </c>
      <c r="S14" s="81">
        <v>0</v>
      </c>
      <c r="T14" s="82">
        <f>IFERROR(S14/(O14+P14),"-")</f>
        <v>0</v>
      </c>
      <c r="U14" s="182">
        <f>IFERROR(J14/SUM(P14:P21),"-")</f>
        <v>8888.8888888889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SUM(X14:X21)-SUM(J14:J21)</f>
        <v>247000</v>
      </c>
      <c r="AB14" s="85">
        <f>SUM(X14:X21)/SUM(J14:J21)</f>
        <v>1.6175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85</v>
      </c>
      <c r="E15" s="203" t="s">
        <v>86</v>
      </c>
      <c r="F15" s="203" t="s">
        <v>68</v>
      </c>
      <c r="G15" s="203"/>
      <c r="H15" s="90"/>
      <c r="I15" s="90"/>
      <c r="J15" s="188"/>
      <c r="K15" s="81">
        <v>31</v>
      </c>
      <c r="L15" s="81">
        <v>18</v>
      </c>
      <c r="M15" s="81">
        <v>25</v>
      </c>
      <c r="N15" s="91">
        <v>3</v>
      </c>
      <c r="O15" s="92">
        <v>0</v>
      </c>
      <c r="P15" s="93">
        <f>N15+O15</f>
        <v>3</v>
      </c>
      <c r="Q15" s="82">
        <f>IFERROR(P15/M15,"-")</f>
        <v>0.12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0.33333333333333</v>
      </c>
      <c r="X15" s="186">
        <v>13000</v>
      </c>
      <c r="Y15" s="187">
        <f>IFERROR(X15/P15,"-")</f>
        <v>4333.3333333333</v>
      </c>
      <c r="Z15" s="187">
        <f>IFERROR(X15/V15,"-")</f>
        <v>13000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0.33333333333333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0.66666666666667</v>
      </c>
      <c r="BY15" s="128">
        <v>1</v>
      </c>
      <c r="BZ15" s="129">
        <f>IFERROR(BY15/BW15,"-")</f>
        <v>0.5</v>
      </c>
      <c r="CA15" s="130">
        <v>13000</v>
      </c>
      <c r="CB15" s="131">
        <f>IFERROR(CA15/BW15,"-")</f>
        <v>6500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13000</v>
      </c>
      <c r="CQ15" s="141">
        <v>13000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92</v>
      </c>
      <c r="E16" s="203" t="s">
        <v>93</v>
      </c>
      <c r="F16" s="203" t="s">
        <v>63</v>
      </c>
      <c r="G16" s="203"/>
      <c r="H16" s="90" t="s">
        <v>88</v>
      </c>
      <c r="I16" s="90"/>
      <c r="J16" s="188"/>
      <c r="K16" s="81">
        <v>22</v>
      </c>
      <c r="L16" s="81">
        <v>0</v>
      </c>
      <c r="M16" s="81">
        <v>121</v>
      </c>
      <c r="N16" s="91">
        <v>12</v>
      </c>
      <c r="O16" s="92">
        <v>0</v>
      </c>
      <c r="P16" s="93">
        <f>N16+O16</f>
        <v>12</v>
      </c>
      <c r="Q16" s="82">
        <f>IFERROR(P16/M16,"-")</f>
        <v>0.099173553719008</v>
      </c>
      <c r="R16" s="81">
        <v>0</v>
      </c>
      <c r="S16" s="81">
        <v>4</v>
      </c>
      <c r="T16" s="82">
        <f>IFERROR(S16/(O16+P16),"-")</f>
        <v>0.33333333333333</v>
      </c>
      <c r="U16" s="182"/>
      <c r="V16" s="84">
        <v>5</v>
      </c>
      <c r="W16" s="82">
        <f>IF(P16=0,"-",V16/P16)</f>
        <v>0.41666666666667</v>
      </c>
      <c r="X16" s="186">
        <v>20000</v>
      </c>
      <c r="Y16" s="187">
        <f>IFERROR(X16/P16,"-")</f>
        <v>1666.6666666667</v>
      </c>
      <c r="Z16" s="187">
        <f>IFERROR(X16/V16,"-")</f>
        <v>4000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5</v>
      </c>
      <c r="BF16" s="113">
        <f>IF(P16=0,"",IF(BE16=0,"",(BE16/P16)))</f>
        <v>0.41666666666667</v>
      </c>
      <c r="BG16" s="112">
        <v>1</v>
      </c>
      <c r="BH16" s="114">
        <f>IFERROR(BG16/BE16,"-")</f>
        <v>0.2</v>
      </c>
      <c r="BI16" s="115">
        <v>3000</v>
      </c>
      <c r="BJ16" s="116">
        <f>IFERROR(BI16/BE16,"-")</f>
        <v>600</v>
      </c>
      <c r="BK16" s="117">
        <v>1</v>
      </c>
      <c r="BL16" s="117"/>
      <c r="BM16" s="117"/>
      <c r="BN16" s="119">
        <v>4</v>
      </c>
      <c r="BO16" s="120">
        <f>IF(P16=0,"",IF(BN16=0,"",(BN16/P16)))</f>
        <v>0.33333333333333</v>
      </c>
      <c r="BP16" s="121">
        <v>1</v>
      </c>
      <c r="BQ16" s="122">
        <f>IFERROR(BP16/BN16,"-")</f>
        <v>0.25</v>
      </c>
      <c r="BR16" s="123">
        <v>3000</v>
      </c>
      <c r="BS16" s="124">
        <f>IFERROR(BR16/BN16,"-")</f>
        <v>750</v>
      </c>
      <c r="BT16" s="125">
        <v>1</v>
      </c>
      <c r="BU16" s="125"/>
      <c r="BV16" s="125"/>
      <c r="BW16" s="126">
        <v>1</v>
      </c>
      <c r="BX16" s="127">
        <f>IF(P16=0,"",IF(BW16=0,"",(BW16/P16)))</f>
        <v>0.083333333333333</v>
      </c>
      <c r="BY16" s="128">
        <v>1</v>
      </c>
      <c r="BZ16" s="129">
        <f>IFERROR(BY16/BW16,"-")</f>
        <v>1</v>
      </c>
      <c r="CA16" s="130">
        <v>3000</v>
      </c>
      <c r="CB16" s="131">
        <f>IFERROR(CA16/BW16,"-")</f>
        <v>3000</v>
      </c>
      <c r="CC16" s="132">
        <v>1</v>
      </c>
      <c r="CD16" s="132"/>
      <c r="CE16" s="132"/>
      <c r="CF16" s="133">
        <v>2</v>
      </c>
      <c r="CG16" s="134">
        <f>IF(P16=0,"",IF(CF16=0,"",(CF16/P16)))</f>
        <v>0.16666666666667</v>
      </c>
      <c r="CH16" s="135">
        <v>2</v>
      </c>
      <c r="CI16" s="136">
        <f>IFERROR(CH16/CF16,"-")</f>
        <v>1</v>
      </c>
      <c r="CJ16" s="137">
        <v>11000</v>
      </c>
      <c r="CK16" s="138">
        <f>IFERROR(CJ16/CF16,"-")</f>
        <v>5500</v>
      </c>
      <c r="CL16" s="139">
        <v>1</v>
      </c>
      <c r="CM16" s="139">
        <v>1</v>
      </c>
      <c r="CN16" s="139"/>
      <c r="CO16" s="140">
        <v>5</v>
      </c>
      <c r="CP16" s="141">
        <v>20000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 t="s">
        <v>92</v>
      </c>
      <c r="E17" s="203" t="s">
        <v>93</v>
      </c>
      <c r="F17" s="203" t="s">
        <v>68</v>
      </c>
      <c r="G17" s="203"/>
      <c r="H17" s="90"/>
      <c r="I17" s="90"/>
      <c r="J17" s="188"/>
      <c r="K17" s="81">
        <v>62</v>
      </c>
      <c r="L17" s="81">
        <v>34</v>
      </c>
      <c r="M17" s="81">
        <v>46</v>
      </c>
      <c r="N17" s="91">
        <v>9</v>
      </c>
      <c r="O17" s="92">
        <v>0</v>
      </c>
      <c r="P17" s="93">
        <f>N17+O17</f>
        <v>9</v>
      </c>
      <c r="Q17" s="82">
        <f>IFERROR(P17/M17,"-")</f>
        <v>0.19565217391304</v>
      </c>
      <c r="R17" s="81">
        <v>1</v>
      </c>
      <c r="S17" s="81">
        <v>2</v>
      </c>
      <c r="T17" s="82">
        <f>IFERROR(S17/(O17+P17),"-")</f>
        <v>0.22222222222222</v>
      </c>
      <c r="U17" s="182"/>
      <c r="V17" s="84">
        <v>3</v>
      </c>
      <c r="W17" s="82">
        <f>IF(P17=0,"-",V17/P17)</f>
        <v>0.33333333333333</v>
      </c>
      <c r="X17" s="186">
        <v>33000</v>
      </c>
      <c r="Y17" s="187">
        <f>IFERROR(X17/P17,"-")</f>
        <v>3666.6666666667</v>
      </c>
      <c r="Z17" s="187">
        <f>IFERROR(X17/V17,"-")</f>
        <v>11000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0.11111111111111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0.11111111111111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6</v>
      </c>
      <c r="BX17" s="127">
        <f>IF(P17=0,"",IF(BW17=0,"",(BW17/P17)))</f>
        <v>0.66666666666667</v>
      </c>
      <c r="BY17" s="128">
        <v>3</v>
      </c>
      <c r="BZ17" s="129">
        <f>IFERROR(BY17/BW17,"-")</f>
        <v>0.5</v>
      </c>
      <c r="CA17" s="130">
        <v>33000</v>
      </c>
      <c r="CB17" s="131">
        <f>IFERROR(CA17/BW17,"-")</f>
        <v>5500</v>
      </c>
      <c r="CC17" s="132"/>
      <c r="CD17" s="132">
        <v>3</v>
      </c>
      <c r="CE17" s="132"/>
      <c r="CF17" s="133">
        <v>1</v>
      </c>
      <c r="CG17" s="134">
        <f>IF(P17=0,"",IF(CF17=0,"",(CF17/P17)))</f>
        <v>0.11111111111111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3</v>
      </c>
      <c r="CP17" s="141">
        <v>33000</v>
      </c>
      <c r="CQ17" s="141">
        <v>15000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95</v>
      </c>
      <c r="C18" s="203"/>
      <c r="D18" s="203" t="s">
        <v>96</v>
      </c>
      <c r="E18" s="203" t="s">
        <v>97</v>
      </c>
      <c r="F18" s="203" t="s">
        <v>63</v>
      </c>
      <c r="G18" s="203"/>
      <c r="H18" s="90" t="s">
        <v>88</v>
      </c>
      <c r="I18" s="90"/>
      <c r="J18" s="188"/>
      <c r="K18" s="81">
        <v>26</v>
      </c>
      <c r="L18" s="81">
        <v>0</v>
      </c>
      <c r="M18" s="81">
        <v>103</v>
      </c>
      <c r="N18" s="91">
        <v>5</v>
      </c>
      <c r="O18" s="92">
        <v>0</v>
      </c>
      <c r="P18" s="93">
        <f>N18+O18</f>
        <v>5</v>
      </c>
      <c r="Q18" s="82">
        <f>IFERROR(P18/M18,"-")</f>
        <v>0.048543689320388</v>
      </c>
      <c r="R18" s="81">
        <v>3</v>
      </c>
      <c r="S18" s="81">
        <v>2</v>
      </c>
      <c r="T18" s="82">
        <f>IFERROR(S18/(O18+P18),"-")</f>
        <v>0.4</v>
      </c>
      <c r="U18" s="182"/>
      <c r="V18" s="84">
        <v>4</v>
      </c>
      <c r="W18" s="82">
        <f>IF(P18=0,"-",V18/P18)</f>
        <v>0.8</v>
      </c>
      <c r="X18" s="186">
        <v>49000</v>
      </c>
      <c r="Y18" s="187">
        <f>IFERROR(X18/P18,"-")</f>
        <v>9800</v>
      </c>
      <c r="Z18" s="187">
        <f>IFERROR(X18/V18,"-")</f>
        <v>12250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0.2</v>
      </c>
      <c r="BG18" s="112">
        <v>1</v>
      </c>
      <c r="BH18" s="114">
        <f>IFERROR(BG18/BE18,"-")</f>
        <v>1</v>
      </c>
      <c r="BI18" s="115">
        <v>3000</v>
      </c>
      <c r="BJ18" s="116">
        <f>IFERROR(BI18/BE18,"-")</f>
        <v>3000</v>
      </c>
      <c r="BK18" s="117">
        <v>1</v>
      </c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4</v>
      </c>
      <c r="BX18" s="127">
        <f>IF(P18=0,"",IF(BW18=0,"",(BW18/P18)))</f>
        <v>0.8</v>
      </c>
      <c r="BY18" s="128">
        <v>3</v>
      </c>
      <c r="BZ18" s="129">
        <f>IFERROR(BY18/BW18,"-")</f>
        <v>0.75</v>
      </c>
      <c r="CA18" s="130">
        <v>46000</v>
      </c>
      <c r="CB18" s="131">
        <f>IFERROR(CA18/BW18,"-")</f>
        <v>11500</v>
      </c>
      <c r="CC18" s="132">
        <v>2</v>
      </c>
      <c r="CD18" s="132"/>
      <c r="CE18" s="132">
        <v>1</v>
      </c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4</v>
      </c>
      <c r="CP18" s="141">
        <v>49000</v>
      </c>
      <c r="CQ18" s="141">
        <v>38000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96</v>
      </c>
      <c r="E19" s="203" t="s">
        <v>97</v>
      </c>
      <c r="F19" s="203" t="s">
        <v>68</v>
      </c>
      <c r="G19" s="203"/>
      <c r="H19" s="90"/>
      <c r="I19" s="90"/>
      <c r="J19" s="188"/>
      <c r="K19" s="81">
        <v>63</v>
      </c>
      <c r="L19" s="81">
        <v>46</v>
      </c>
      <c r="M19" s="81">
        <v>35</v>
      </c>
      <c r="N19" s="91">
        <v>6</v>
      </c>
      <c r="O19" s="92">
        <v>0</v>
      </c>
      <c r="P19" s="93">
        <f>N19+O19</f>
        <v>6</v>
      </c>
      <c r="Q19" s="82">
        <f>IFERROR(P19/M19,"-")</f>
        <v>0.17142857142857</v>
      </c>
      <c r="R19" s="81">
        <v>1</v>
      </c>
      <c r="S19" s="81">
        <v>1</v>
      </c>
      <c r="T19" s="82">
        <f>IFERROR(S19/(O19+P19),"-")</f>
        <v>0.16666666666667</v>
      </c>
      <c r="U19" s="182"/>
      <c r="V19" s="84">
        <v>1</v>
      </c>
      <c r="W19" s="82">
        <f>IF(P19=0,"-",V19/P19)</f>
        <v>0.16666666666667</v>
      </c>
      <c r="X19" s="186">
        <v>353000</v>
      </c>
      <c r="Y19" s="187">
        <f>IFERROR(X19/P19,"-")</f>
        <v>58833.333333333</v>
      </c>
      <c r="Z19" s="187">
        <f>IFERROR(X19/V19,"-")</f>
        <v>353000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0.16666666666667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0.5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0.16666666666667</v>
      </c>
      <c r="BY19" s="128">
        <v>1</v>
      </c>
      <c r="BZ19" s="129">
        <f>IFERROR(BY19/BW19,"-")</f>
        <v>1</v>
      </c>
      <c r="CA19" s="130">
        <v>358000</v>
      </c>
      <c r="CB19" s="131">
        <f>IFERROR(CA19/BW19,"-")</f>
        <v>358000</v>
      </c>
      <c r="CC19" s="132"/>
      <c r="CD19" s="132"/>
      <c r="CE19" s="132">
        <v>1</v>
      </c>
      <c r="CF19" s="133">
        <v>1</v>
      </c>
      <c r="CG19" s="134">
        <f>IF(P19=0,"",IF(CF19=0,"",(CF19/P19)))</f>
        <v>0.16666666666667</v>
      </c>
      <c r="CH19" s="135"/>
      <c r="CI19" s="136">
        <f>IFERROR(CH19/CF19,"-")</f>
        <v>0</v>
      </c>
      <c r="CJ19" s="137"/>
      <c r="CK19" s="138">
        <f>IFERROR(CJ19/CF19,"-")</f>
        <v>0</v>
      </c>
      <c r="CL19" s="139"/>
      <c r="CM19" s="139"/>
      <c r="CN19" s="139"/>
      <c r="CO19" s="140">
        <v>1</v>
      </c>
      <c r="CP19" s="141">
        <v>353000</v>
      </c>
      <c r="CQ19" s="141">
        <v>358000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99</v>
      </c>
      <c r="C20" s="203"/>
      <c r="D20" s="203" t="s">
        <v>100</v>
      </c>
      <c r="E20" s="203" t="s">
        <v>101</v>
      </c>
      <c r="F20" s="203" t="s">
        <v>63</v>
      </c>
      <c r="G20" s="203"/>
      <c r="H20" s="90" t="s">
        <v>88</v>
      </c>
      <c r="I20" s="90"/>
      <c r="J20" s="188"/>
      <c r="K20" s="81">
        <v>21</v>
      </c>
      <c r="L20" s="81">
        <v>0</v>
      </c>
      <c r="M20" s="81">
        <v>91</v>
      </c>
      <c r="N20" s="91">
        <v>4</v>
      </c>
      <c r="O20" s="92">
        <v>0</v>
      </c>
      <c r="P20" s="93">
        <f>N20+O20</f>
        <v>4</v>
      </c>
      <c r="Q20" s="82">
        <f>IFERROR(P20/M20,"-")</f>
        <v>0.043956043956044</v>
      </c>
      <c r="R20" s="81">
        <v>2</v>
      </c>
      <c r="S20" s="81">
        <v>1</v>
      </c>
      <c r="T20" s="82">
        <f>IFERROR(S20/(O20+P20),"-")</f>
        <v>0.25</v>
      </c>
      <c r="U20" s="182"/>
      <c r="V20" s="84">
        <v>2</v>
      </c>
      <c r="W20" s="82">
        <f>IF(P20=0,"-",V20/P20)</f>
        <v>0.5</v>
      </c>
      <c r="X20" s="186">
        <v>16000</v>
      </c>
      <c r="Y20" s="187">
        <f>IFERROR(X20/P20,"-")</f>
        <v>4000</v>
      </c>
      <c r="Z20" s="187">
        <f>IFERROR(X20/V20,"-")</f>
        <v>8000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0.25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>
        <v>2</v>
      </c>
      <c r="BX20" s="127">
        <f>IF(P20=0,"",IF(BW20=0,"",(BW20/P20)))</f>
        <v>0.5</v>
      </c>
      <c r="BY20" s="128">
        <v>1</v>
      </c>
      <c r="BZ20" s="129">
        <f>IFERROR(BY20/BW20,"-")</f>
        <v>0.5</v>
      </c>
      <c r="CA20" s="130">
        <v>3000</v>
      </c>
      <c r="CB20" s="131">
        <f>IFERROR(CA20/BW20,"-")</f>
        <v>1500</v>
      </c>
      <c r="CC20" s="132">
        <v>1</v>
      </c>
      <c r="CD20" s="132"/>
      <c r="CE20" s="132"/>
      <c r="CF20" s="133">
        <v>1</v>
      </c>
      <c r="CG20" s="134">
        <f>IF(P20=0,"",IF(CF20=0,"",(CF20/P20)))</f>
        <v>0.25</v>
      </c>
      <c r="CH20" s="135">
        <v>1</v>
      </c>
      <c r="CI20" s="136">
        <f>IFERROR(CH20/CF20,"-")</f>
        <v>1</v>
      </c>
      <c r="CJ20" s="137">
        <v>13000</v>
      </c>
      <c r="CK20" s="138">
        <f>IFERROR(CJ20/CF20,"-")</f>
        <v>13000</v>
      </c>
      <c r="CL20" s="139"/>
      <c r="CM20" s="139"/>
      <c r="CN20" s="139">
        <v>1</v>
      </c>
      <c r="CO20" s="140">
        <v>2</v>
      </c>
      <c r="CP20" s="141">
        <v>16000</v>
      </c>
      <c r="CQ20" s="141">
        <v>13000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100</v>
      </c>
      <c r="E21" s="203" t="s">
        <v>101</v>
      </c>
      <c r="F21" s="203" t="s">
        <v>68</v>
      </c>
      <c r="G21" s="203"/>
      <c r="H21" s="90"/>
      <c r="I21" s="90"/>
      <c r="J21" s="188"/>
      <c r="K21" s="81">
        <v>28</v>
      </c>
      <c r="L21" s="81">
        <v>14</v>
      </c>
      <c r="M21" s="81">
        <v>12</v>
      </c>
      <c r="N21" s="91">
        <v>4</v>
      </c>
      <c r="O21" s="92">
        <v>0</v>
      </c>
      <c r="P21" s="93">
        <f>N21+O21</f>
        <v>4</v>
      </c>
      <c r="Q21" s="82">
        <f>IFERROR(P21/M21,"-")</f>
        <v>0.33333333333333</v>
      </c>
      <c r="R21" s="81">
        <v>3</v>
      </c>
      <c r="S21" s="81">
        <v>0</v>
      </c>
      <c r="T21" s="82">
        <f>IFERROR(S21/(O21+P21),"-")</f>
        <v>0</v>
      </c>
      <c r="U21" s="182"/>
      <c r="V21" s="84">
        <v>4</v>
      </c>
      <c r="W21" s="82">
        <f>IF(P21=0,"-",V21/P21)</f>
        <v>1</v>
      </c>
      <c r="X21" s="186">
        <v>163000</v>
      </c>
      <c r="Y21" s="187">
        <f>IFERROR(X21/P21,"-")</f>
        <v>40750</v>
      </c>
      <c r="Z21" s="187">
        <f>IFERROR(X21/V21,"-")</f>
        <v>40750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3</v>
      </c>
      <c r="BX21" s="127">
        <f>IF(P21=0,"",IF(BW21=0,"",(BW21/P21)))</f>
        <v>0.75</v>
      </c>
      <c r="BY21" s="128">
        <v>3</v>
      </c>
      <c r="BZ21" s="129">
        <f>IFERROR(BY21/BW21,"-")</f>
        <v>1</v>
      </c>
      <c r="CA21" s="130">
        <v>160000</v>
      </c>
      <c r="CB21" s="131">
        <f>IFERROR(CA21/BW21,"-")</f>
        <v>53333.333333333</v>
      </c>
      <c r="CC21" s="132">
        <v>1</v>
      </c>
      <c r="CD21" s="132"/>
      <c r="CE21" s="132">
        <v>2</v>
      </c>
      <c r="CF21" s="133">
        <v>1</v>
      </c>
      <c r="CG21" s="134">
        <f>IF(P21=0,"",IF(CF21=0,"",(CF21/P21)))</f>
        <v>0.25</v>
      </c>
      <c r="CH21" s="135">
        <v>1</v>
      </c>
      <c r="CI21" s="136">
        <f>IFERROR(CH21/CF21,"-")</f>
        <v>1</v>
      </c>
      <c r="CJ21" s="137">
        <v>3000</v>
      </c>
      <c r="CK21" s="138">
        <f>IFERROR(CJ21/CF21,"-")</f>
        <v>3000</v>
      </c>
      <c r="CL21" s="139">
        <v>1</v>
      </c>
      <c r="CM21" s="139"/>
      <c r="CN21" s="139"/>
      <c r="CO21" s="140">
        <v>4</v>
      </c>
      <c r="CP21" s="141">
        <v>163000</v>
      </c>
      <c r="CQ21" s="141">
        <v>129000</v>
      </c>
      <c r="CR21" s="141"/>
      <c r="CS21" s="142" t="str">
        <f>IF(AND(CQ21=0,CR21=0),"",IF(AND(CQ21&lt;=100000,CR21&lt;=100000),"",IF(CQ21/CP21&gt;0.7,"男高",IF(CR21/CP21&gt;0.7,"女高",""))))</f>
        <v>男高</v>
      </c>
    </row>
    <row r="22" spans="1:98">
      <c r="A22" s="80">
        <f>AB22</f>
        <v>1.5807692307692</v>
      </c>
      <c r="B22" s="203" t="s">
        <v>103</v>
      </c>
      <c r="C22" s="203"/>
      <c r="D22" s="203" t="s">
        <v>104</v>
      </c>
      <c r="E22" s="203" t="s">
        <v>105</v>
      </c>
      <c r="F22" s="203" t="s">
        <v>63</v>
      </c>
      <c r="G22" s="203" t="s">
        <v>106</v>
      </c>
      <c r="H22" s="90" t="s">
        <v>107</v>
      </c>
      <c r="I22" s="90" t="s">
        <v>108</v>
      </c>
      <c r="J22" s="188">
        <v>260000</v>
      </c>
      <c r="K22" s="81">
        <v>1</v>
      </c>
      <c r="L22" s="81">
        <v>0</v>
      </c>
      <c r="M22" s="81">
        <v>26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>
        <f>IFERROR(J22/SUM(P22:P27),"-")</f>
        <v>28888.888888889</v>
      </c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>
        <f>SUM(X22:X27)-SUM(J22:J27)</f>
        <v>151000</v>
      </c>
      <c r="AB22" s="85">
        <f>SUM(X22:X27)/SUM(J22:J27)</f>
        <v>1.5807692307692</v>
      </c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109</v>
      </c>
      <c r="C23" s="203"/>
      <c r="D23" s="203" t="s">
        <v>104</v>
      </c>
      <c r="E23" s="203" t="s">
        <v>105</v>
      </c>
      <c r="F23" s="203" t="s">
        <v>68</v>
      </c>
      <c r="G23" s="203"/>
      <c r="H23" s="90"/>
      <c r="I23" s="90"/>
      <c r="J23" s="188"/>
      <c r="K23" s="81">
        <v>21</v>
      </c>
      <c r="L23" s="81">
        <v>6</v>
      </c>
      <c r="M23" s="81">
        <v>4</v>
      </c>
      <c r="N23" s="91">
        <v>2</v>
      </c>
      <c r="O23" s="92">
        <v>0</v>
      </c>
      <c r="P23" s="93">
        <f>N23+O23</f>
        <v>2</v>
      </c>
      <c r="Q23" s="82">
        <f>IFERROR(P23/M23,"-")</f>
        <v>0.5</v>
      </c>
      <c r="R23" s="81">
        <v>1</v>
      </c>
      <c r="S23" s="81">
        <v>0</v>
      </c>
      <c r="T23" s="82">
        <f>IFERROR(S23/(O23+P23),"-")</f>
        <v>0</v>
      </c>
      <c r="U23" s="182"/>
      <c r="V23" s="84">
        <v>1</v>
      </c>
      <c r="W23" s="82">
        <f>IF(P23=0,"-",V23/P23)</f>
        <v>0.5</v>
      </c>
      <c r="X23" s="186">
        <v>79000</v>
      </c>
      <c r="Y23" s="187">
        <f>IFERROR(X23/P23,"-")</f>
        <v>39500</v>
      </c>
      <c r="Z23" s="187">
        <f>IFERROR(X23/V23,"-")</f>
        <v>79000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0.5</v>
      </c>
      <c r="BY23" s="128">
        <v>1</v>
      </c>
      <c r="BZ23" s="129">
        <f>IFERROR(BY23/BW23,"-")</f>
        <v>1</v>
      </c>
      <c r="CA23" s="130">
        <v>79000</v>
      </c>
      <c r="CB23" s="131">
        <f>IFERROR(CA23/BW23,"-")</f>
        <v>79000</v>
      </c>
      <c r="CC23" s="132"/>
      <c r="CD23" s="132"/>
      <c r="CE23" s="132">
        <v>1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1</v>
      </c>
      <c r="CP23" s="141">
        <v>79000</v>
      </c>
      <c r="CQ23" s="141">
        <v>79000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110</v>
      </c>
      <c r="C24" s="203"/>
      <c r="D24" s="203" t="s">
        <v>111</v>
      </c>
      <c r="E24" s="203" t="s">
        <v>112</v>
      </c>
      <c r="F24" s="203" t="s">
        <v>63</v>
      </c>
      <c r="G24" s="203"/>
      <c r="H24" s="90" t="s">
        <v>107</v>
      </c>
      <c r="I24" s="90" t="s">
        <v>113</v>
      </c>
      <c r="J24" s="188"/>
      <c r="K24" s="81">
        <v>8</v>
      </c>
      <c r="L24" s="81">
        <v>0</v>
      </c>
      <c r="M24" s="81">
        <v>37</v>
      </c>
      <c r="N24" s="91">
        <v>2</v>
      </c>
      <c r="O24" s="92">
        <v>0</v>
      </c>
      <c r="P24" s="93">
        <f>N24+O24</f>
        <v>2</v>
      </c>
      <c r="Q24" s="82">
        <f>IFERROR(P24/M24,"-")</f>
        <v>0.054054054054054</v>
      </c>
      <c r="R24" s="81">
        <v>0</v>
      </c>
      <c r="S24" s="81">
        <v>2</v>
      </c>
      <c r="T24" s="82">
        <f>IFERROR(S24/(O24+P24),"-")</f>
        <v>1</v>
      </c>
      <c r="U24" s="182"/>
      <c r="V24" s="84">
        <v>1</v>
      </c>
      <c r="W24" s="82">
        <f>IF(P24=0,"-",V24/P24)</f>
        <v>0.5</v>
      </c>
      <c r="X24" s="186">
        <v>35000</v>
      </c>
      <c r="Y24" s="187">
        <f>IFERROR(X24/P24,"-")</f>
        <v>17500</v>
      </c>
      <c r="Z24" s="187">
        <f>IFERROR(X24/V24,"-")</f>
        <v>35000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0.5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0.5</v>
      </c>
      <c r="BP24" s="121">
        <v>1</v>
      </c>
      <c r="BQ24" s="122">
        <f>IFERROR(BP24/BN24,"-")</f>
        <v>1</v>
      </c>
      <c r="BR24" s="123">
        <v>35000</v>
      </c>
      <c r="BS24" s="124">
        <f>IFERROR(BR24/BN24,"-")</f>
        <v>35000</v>
      </c>
      <c r="BT24" s="125"/>
      <c r="BU24" s="125"/>
      <c r="BV24" s="125">
        <v>1</v>
      </c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35000</v>
      </c>
      <c r="CQ24" s="141">
        <v>35000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111</v>
      </c>
      <c r="E25" s="203" t="s">
        <v>112</v>
      </c>
      <c r="F25" s="203" t="s">
        <v>68</v>
      </c>
      <c r="G25" s="203"/>
      <c r="H25" s="90"/>
      <c r="I25" s="90"/>
      <c r="J25" s="188"/>
      <c r="K25" s="81">
        <v>26</v>
      </c>
      <c r="L25" s="81">
        <v>17</v>
      </c>
      <c r="M25" s="81">
        <v>22</v>
      </c>
      <c r="N25" s="91">
        <v>2</v>
      </c>
      <c r="O25" s="92">
        <v>0</v>
      </c>
      <c r="P25" s="93">
        <f>N25+O25</f>
        <v>2</v>
      </c>
      <c r="Q25" s="82">
        <f>IFERROR(P25/M25,"-")</f>
        <v>0.090909090909091</v>
      </c>
      <c r="R25" s="81">
        <v>2</v>
      </c>
      <c r="S25" s="81">
        <v>0</v>
      </c>
      <c r="T25" s="82">
        <f>IFERROR(S25/(O25+P25),"-")</f>
        <v>0</v>
      </c>
      <c r="U25" s="182"/>
      <c r="V25" s="84">
        <v>1</v>
      </c>
      <c r="W25" s="82">
        <f>IF(P25=0,"-",V25/P25)</f>
        <v>0.5</v>
      </c>
      <c r="X25" s="186">
        <v>46000</v>
      </c>
      <c r="Y25" s="187">
        <f>IFERROR(X25/P25,"-")</f>
        <v>23000</v>
      </c>
      <c r="Z25" s="187">
        <f>IFERROR(X25/V25,"-")</f>
        <v>46000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46000</v>
      </c>
      <c r="BS25" s="124">
        <f>IFERROR(BR25/BN25,"-")</f>
        <v>46000</v>
      </c>
      <c r="BT25" s="125"/>
      <c r="BU25" s="125"/>
      <c r="BV25" s="125">
        <v>1</v>
      </c>
      <c r="BW25" s="126">
        <v>1</v>
      </c>
      <c r="BX25" s="127">
        <f>IF(P25=0,"",IF(BW25=0,"",(BW25/P25)))</f>
        <v>0.5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46000</v>
      </c>
      <c r="CQ25" s="141">
        <v>46000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115</v>
      </c>
      <c r="C26" s="203"/>
      <c r="D26" s="203" t="s">
        <v>96</v>
      </c>
      <c r="E26" s="203" t="s">
        <v>97</v>
      </c>
      <c r="F26" s="203" t="s">
        <v>63</v>
      </c>
      <c r="G26" s="203"/>
      <c r="H26" s="90" t="s">
        <v>107</v>
      </c>
      <c r="I26" s="90" t="s">
        <v>116</v>
      </c>
      <c r="J26" s="188"/>
      <c r="K26" s="81">
        <v>6</v>
      </c>
      <c r="L26" s="81">
        <v>0</v>
      </c>
      <c r="M26" s="81">
        <v>47</v>
      </c>
      <c r="N26" s="91">
        <v>2</v>
      </c>
      <c r="O26" s="92">
        <v>0</v>
      </c>
      <c r="P26" s="93">
        <f>N26+O26</f>
        <v>2</v>
      </c>
      <c r="Q26" s="82">
        <f>IFERROR(P26/M26,"-")</f>
        <v>0.042553191489362</v>
      </c>
      <c r="R26" s="81">
        <v>1</v>
      </c>
      <c r="S26" s="81">
        <v>1</v>
      </c>
      <c r="T26" s="82">
        <f>IFERROR(S26/(O26+P26),"-")</f>
        <v>0.5</v>
      </c>
      <c r="U26" s="182"/>
      <c r="V26" s="84">
        <v>1</v>
      </c>
      <c r="W26" s="82">
        <f>IF(P26=0,"-",V26/P26)</f>
        <v>0.5</v>
      </c>
      <c r="X26" s="186">
        <v>196000</v>
      </c>
      <c r="Y26" s="187">
        <f>IFERROR(X26/P26,"-")</f>
        <v>98000</v>
      </c>
      <c r="Z26" s="187">
        <f>IFERROR(X26/V26,"-")</f>
        <v>196000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>
        <v>1</v>
      </c>
      <c r="CG26" s="134">
        <f>IF(P26=0,"",IF(CF26=0,"",(CF26/P26)))</f>
        <v>0.5</v>
      </c>
      <c r="CH26" s="135">
        <v>1</v>
      </c>
      <c r="CI26" s="136">
        <f>IFERROR(CH26/CF26,"-")</f>
        <v>1</v>
      </c>
      <c r="CJ26" s="137">
        <v>196000</v>
      </c>
      <c r="CK26" s="138">
        <f>IFERROR(CJ26/CF26,"-")</f>
        <v>196000</v>
      </c>
      <c r="CL26" s="139"/>
      <c r="CM26" s="139"/>
      <c r="CN26" s="139">
        <v>1</v>
      </c>
      <c r="CO26" s="140">
        <v>1</v>
      </c>
      <c r="CP26" s="141">
        <v>196000</v>
      </c>
      <c r="CQ26" s="141">
        <v>196000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117</v>
      </c>
      <c r="C27" s="203"/>
      <c r="D27" s="203" t="s">
        <v>96</v>
      </c>
      <c r="E27" s="203" t="s">
        <v>97</v>
      </c>
      <c r="F27" s="203" t="s">
        <v>68</v>
      </c>
      <c r="G27" s="203"/>
      <c r="H27" s="90"/>
      <c r="I27" s="90"/>
      <c r="J27" s="188"/>
      <c r="K27" s="81">
        <v>12</v>
      </c>
      <c r="L27" s="81">
        <v>9</v>
      </c>
      <c r="M27" s="81">
        <v>5</v>
      </c>
      <c r="N27" s="91">
        <v>1</v>
      </c>
      <c r="O27" s="92">
        <v>0</v>
      </c>
      <c r="P27" s="93">
        <f>N27+O27</f>
        <v>1</v>
      </c>
      <c r="Q27" s="82">
        <f>IFERROR(P27/M27,"-")</f>
        <v>0.2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1</v>
      </c>
      <c r="X27" s="186">
        <v>55000</v>
      </c>
      <c r="Y27" s="187">
        <f>IFERROR(X27/P27,"-")</f>
        <v>55000</v>
      </c>
      <c r="Z27" s="187">
        <f>IFERROR(X27/V27,"-")</f>
        <v>55000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>
        <v>1</v>
      </c>
      <c r="CG27" s="134">
        <f>IF(P27=0,"",IF(CF27=0,"",(CF27/P27)))</f>
        <v>1</v>
      </c>
      <c r="CH27" s="135">
        <v>1</v>
      </c>
      <c r="CI27" s="136">
        <f>IFERROR(CH27/CF27,"-")</f>
        <v>1</v>
      </c>
      <c r="CJ27" s="137">
        <v>55000</v>
      </c>
      <c r="CK27" s="138">
        <f>IFERROR(CJ27/CF27,"-")</f>
        <v>55000</v>
      </c>
      <c r="CL27" s="139"/>
      <c r="CM27" s="139"/>
      <c r="CN27" s="139">
        <v>1</v>
      </c>
      <c r="CO27" s="140">
        <v>1</v>
      </c>
      <c r="CP27" s="141">
        <v>55000</v>
      </c>
      <c r="CQ27" s="141">
        <v>55000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0.48333333333333</v>
      </c>
      <c r="B28" s="203" t="s">
        <v>118</v>
      </c>
      <c r="C28" s="203"/>
      <c r="D28" s="203" t="s">
        <v>70</v>
      </c>
      <c r="E28" s="203" t="s">
        <v>71</v>
      </c>
      <c r="F28" s="203" t="s">
        <v>63</v>
      </c>
      <c r="G28" s="203" t="s">
        <v>87</v>
      </c>
      <c r="H28" s="90" t="s">
        <v>119</v>
      </c>
      <c r="I28" s="205" t="s">
        <v>120</v>
      </c>
      <c r="J28" s="188">
        <v>120000</v>
      </c>
      <c r="K28" s="81">
        <v>18</v>
      </c>
      <c r="L28" s="81">
        <v>0</v>
      </c>
      <c r="M28" s="81">
        <v>81</v>
      </c>
      <c r="N28" s="91">
        <v>7</v>
      </c>
      <c r="O28" s="92">
        <v>0</v>
      </c>
      <c r="P28" s="93">
        <f>N28+O28</f>
        <v>7</v>
      </c>
      <c r="Q28" s="82">
        <f>IFERROR(P28/M28,"-")</f>
        <v>0.08641975308642</v>
      </c>
      <c r="R28" s="81">
        <v>2</v>
      </c>
      <c r="S28" s="81">
        <v>1</v>
      </c>
      <c r="T28" s="82">
        <f>IFERROR(S28/(O28+P28),"-")</f>
        <v>0.14285714285714</v>
      </c>
      <c r="U28" s="182">
        <f>IFERROR(J28/SUM(P28:P29),"-")</f>
        <v>13333.333333333</v>
      </c>
      <c r="V28" s="84">
        <v>0</v>
      </c>
      <c r="W28" s="82">
        <f>IF(P28=0,"-",V28/P28)</f>
        <v>0</v>
      </c>
      <c r="X28" s="186">
        <v>0</v>
      </c>
      <c r="Y28" s="187">
        <f>IFERROR(X28/P28,"-")</f>
        <v>0</v>
      </c>
      <c r="Z28" s="187" t="str">
        <f>IFERROR(X28/V28,"-")</f>
        <v>-</v>
      </c>
      <c r="AA28" s="188">
        <f>SUM(X28:X29)-SUM(J28:J29)</f>
        <v>-62000</v>
      </c>
      <c r="AB28" s="85">
        <f>SUM(X28:X29)/SUM(J28:J29)</f>
        <v>0.48333333333333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3</v>
      </c>
      <c r="BF28" s="113">
        <f>IF(P28=0,"",IF(BE28=0,"",(BE28/P28)))</f>
        <v>0.42857142857143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4</v>
      </c>
      <c r="BO28" s="120">
        <f>IF(P28=0,"",IF(BN28=0,"",(BN28/P28)))</f>
        <v>0.57142857142857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0</v>
      </c>
      <c r="CP28" s="141">
        <v>0</v>
      </c>
      <c r="CQ28" s="141"/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121</v>
      </c>
      <c r="C29" s="203"/>
      <c r="D29" s="203" t="s">
        <v>70</v>
      </c>
      <c r="E29" s="203" t="s">
        <v>71</v>
      </c>
      <c r="F29" s="203" t="s">
        <v>68</v>
      </c>
      <c r="G29" s="203"/>
      <c r="H29" s="90"/>
      <c r="I29" s="90"/>
      <c r="J29" s="188"/>
      <c r="K29" s="81">
        <v>45</v>
      </c>
      <c r="L29" s="81">
        <v>8</v>
      </c>
      <c r="M29" s="81">
        <v>6</v>
      </c>
      <c r="N29" s="91">
        <v>2</v>
      </c>
      <c r="O29" s="92">
        <v>0</v>
      </c>
      <c r="P29" s="93">
        <f>N29+O29</f>
        <v>2</v>
      </c>
      <c r="Q29" s="82">
        <f>IFERROR(P29/M29,"-")</f>
        <v>0.33333333333333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0.5</v>
      </c>
      <c r="X29" s="186">
        <v>58000</v>
      </c>
      <c r="Y29" s="187">
        <f>IFERROR(X29/P29,"-")</f>
        <v>29000</v>
      </c>
      <c r="Z29" s="187">
        <f>IFERROR(X29/V29,"-")</f>
        <v>58000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0.5</v>
      </c>
      <c r="BP29" s="121">
        <v>1</v>
      </c>
      <c r="BQ29" s="122">
        <f>IFERROR(BP29/BN29,"-")</f>
        <v>1</v>
      </c>
      <c r="BR29" s="123">
        <v>58000</v>
      </c>
      <c r="BS29" s="124">
        <f>IFERROR(BR29/BN29,"-")</f>
        <v>58000</v>
      </c>
      <c r="BT29" s="125"/>
      <c r="BU29" s="125"/>
      <c r="BV29" s="125">
        <v>1</v>
      </c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>
        <v>1</v>
      </c>
      <c r="CG29" s="134">
        <f>IF(P29=0,"",IF(CF29=0,"",(CF29/P29)))</f>
        <v>0.5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58000</v>
      </c>
      <c r="CQ29" s="141">
        <v>58000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0.78666666666667</v>
      </c>
      <c r="B30" s="203" t="s">
        <v>122</v>
      </c>
      <c r="C30" s="203"/>
      <c r="D30" s="203" t="s">
        <v>70</v>
      </c>
      <c r="E30" s="203" t="s">
        <v>71</v>
      </c>
      <c r="F30" s="203" t="s">
        <v>63</v>
      </c>
      <c r="G30" s="203" t="s">
        <v>123</v>
      </c>
      <c r="H30" s="90" t="s">
        <v>119</v>
      </c>
      <c r="I30" s="205" t="s">
        <v>72</v>
      </c>
      <c r="J30" s="188">
        <v>150000</v>
      </c>
      <c r="K30" s="81">
        <v>26</v>
      </c>
      <c r="L30" s="81">
        <v>0</v>
      </c>
      <c r="M30" s="81">
        <v>81</v>
      </c>
      <c r="N30" s="91">
        <v>8</v>
      </c>
      <c r="O30" s="92">
        <v>0</v>
      </c>
      <c r="P30" s="93">
        <f>N30+O30</f>
        <v>8</v>
      </c>
      <c r="Q30" s="82">
        <f>IFERROR(P30/M30,"-")</f>
        <v>0.098765432098765</v>
      </c>
      <c r="R30" s="81">
        <v>1</v>
      </c>
      <c r="S30" s="81">
        <v>3</v>
      </c>
      <c r="T30" s="82">
        <f>IFERROR(S30/(O30+P30),"-")</f>
        <v>0.375</v>
      </c>
      <c r="U30" s="182">
        <f>IFERROR(J30/SUM(P30:P31),"-")</f>
        <v>12500</v>
      </c>
      <c r="V30" s="84">
        <v>1</v>
      </c>
      <c r="W30" s="82">
        <f>IF(P30=0,"-",V30/P30)</f>
        <v>0.125</v>
      </c>
      <c r="X30" s="186">
        <v>5000</v>
      </c>
      <c r="Y30" s="187">
        <f>IFERROR(X30/P30,"-")</f>
        <v>625</v>
      </c>
      <c r="Z30" s="187">
        <f>IFERROR(X30/V30,"-")</f>
        <v>5000</v>
      </c>
      <c r="AA30" s="188">
        <f>SUM(X30:X31)-SUM(J30:J31)</f>
        <v>-32000</v>
      </c>
      <c r="AB30" s="85">
        <f>SUM(X30:X31)/SUM(J30:J31)</f>
        <v>0.78666666666667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3</v>
      </c>
      <c r="BF30" s="113">
        <f>IF(P30=0,"",IF(BE30=0,"",(BE30/P30)))</f>
        <v>0.375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0.375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2</v>
      </c>
      <c r="BX30" s="127">
        <f>IF(P30=0,"",IF(BW30=0,"",(BW30/P30)))</f>
        <v>0.25</v>
      </c>
      <c r="BY30" s="128">
        <v>1</v>
      </c>
      <c r="BZ30" s="129">
        <f>IFERROR(BY30/BW30,"-")</f>
        <v>0.5</v>
      </c>
      <c r="CA30" s="130">
        <v>5000</v>
      </c>
      <c r="CB30" s="131">
        <f>IFERROR(CA30/BW30,"-")</f>
        <v>2500</v>
      </c>
      <c r="CC30" s="132">
        <v>1</v>
      </c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5000</v>
      </c>
      <c r="CQ30" s="141">
        <v>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124</v>
      </c>
      <c r="C31" s="203"/>
      <c r="D31" s="203" t="s">
        <v>70</v>
      </c>
      <c r="E31" s="203" t="s">
        <v>71</v>
      </c>
      <c r="F31" s="203" t="s">
        <v>68</v>
      </c>
      <c r="G31" s="203"/>
      <c r="H31" s="90"/>
      <c r="I31" s="90"/>
      <c r="J31" s="188"/>
      <c r="K31" s="81">
        <v>22</v>
      </c>
      <c r="L31" s="81">
        <v>17</v>
      </c>
      <c r="M31" s="81">
        <v>30</v>
      </c>
      <c r="N31" s="91">
        <v>4</v>
      </c>
      <c r="O31" s="92">
        <v>0</v>
      </c>
      <c r="P31" s="93">
        <f>N31+O31</f>
        <v>4</v>
      </c>
      <c r="Q31" s="82">
        <f>IFERROR(P31/M31,"-")</f>
        <v>0.13333333333333</v>
      </c>
      <c r="R31" s="81">
        <v>1</v>
      </c>
      <c r="S31" s="81">
        <v>1</v>
      </c>
      <c r="T31" s="82">
        <f>IFERROR(S31/(O31+P31),"-")</f>
        <v>0.25</v>
      </c>
      <c r="U31" s="182"/>
      <c r="V31" s="84">
        <v>1</v>
      </c>
      <c r="W31" s="82">
        <f>IF(P31=0,"-",V31/P31)</f>
        <v>0.25</v>
      </c>
      <c r="X31" s="186">
        <v>113000</v>
      </c>
      <c r="Y31" s="187">
        <f>IFERROR(X31/P31,"-")</f>
        <v>28250</v>
      </c>
      <c r="Z31" s="187">
        <f>IFERROR(X31/V31,"-")</f>
        <v>113000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3</v>
      </c>
      <c r="BX31" s="127">
        <f>IF(P31=0,"",IF(BW31=0,"",(BW31/P31)))</f>
        <v>0.75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0.25</v>
      </c>
      <c r="CH31" s="135">
        <v>1</v>
      </c>
      <c r="CI31" s="136">
        <f>IFERROR(CH31/CF31,"-")</f>
        <v>1</v>
      </c>
      <c r="CJ31" s="137">
        <v>113000</v>
      </c>
      <c r="CK31" s="138">
        <f>IFERROR(CJ31/CF31,"-")</f>
        <v>113000</v>
      </c>
      <c r="CL31" s="139"/>
      <c r="CM31" s="139"/>
      <c r="CN31" s="139">
        <v>1</v>
      </c>
      <c r="CO31" s="140">
        <v>1</v>
      </c>
      <c r="CP31" s="141">
        <v>113000</v>
      </c>
      <c r="CQ31" s="141">
        <v>113000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0.70769230769231</v>
      </c>
      <c r="B32" s="203" t="s">
        <v>125</v>
      </c>
      <c r="C32" s="203"/>
      <c r="D32" s="203" t="s">
        <v>80</v>
      </c>
      <c r="E32" s="203" t="s">
        <v>81</v>
      </c>
      <c r="F32" s="203" t="s">
        <v>63</v>
      </c>
      <c r="G32" s="203" t="s">
        <v>106</v>
      </c>
      <c r="H32" s="90" t="s">
        <v>126</v>
      </c>
      <c r="I32" s="205" t="s">
        <v>72</v>
      </c>
      <c r="J32" s="188">
        <v>65000</v>
      </c>
      <c r="K32" s="81">
        <v>16</v>
      </c>
      <c r="L32" s="81">
        <v>0</v>
      </c>
      <c r="M32" s="81">
        <v>76</v>
      </c>
      <c r="N32" s="91">
        <v>4</v>
      </c>
      <c r="O32" s="92">
        <v>0</v>
      </c>
      <c r="P32" s="93">
        <f>N32+O32</f>
        <v>4</v>
      </c>
      <c r="Q32" s="82">
        <f>IFERROR(P32/M32,"-")</f>
        <v>0.052631578947368</v>
      </c>
      <c r="R32" s="81">
        <v>1</v>
      </c>
      <c r="S32" s="81">
        <v>0</v>
      </c>
      <c r="T32" s="82">
        <f>IFERROR(S32/(O32+P32),"-")</f>
        <v>0</v>
      </c>
      <c r="U32" s="182">
        <f>IFERROR(J32/SUM(P32:P33),"-")</f>
        <v>8125</v>
      </c>
      <c r="V32" s="84">
        <v>1</v>
      </c>
      <c r="W32" s="82">
        <f>IF(P32=0,"-",V32/P32)</f>
        <v>0.25</v>
      </c>
      <c r="X32" s="186">
        <v>3000</v>
      </c>
      <c r="Y32" s="187">
        <f>IFERROR(X32/P32,"-")</f>
        <v>750</v>
      </c>
      <c r="Z32" s="187">
        <f>IFERROR(X32/V32,"-")</f>
        <v>3000</v>
      </c>
      <c r="AA32" s="188">
        <f>SUM(X32:X33)-SUM(J32:J33)</f>
        <v>-19000</v>
      </c>
      <c r="AB32" s="85">
        <f>SUM(X32:X33)/SUM(J32:J33)</f>
        <v>0.70769230769231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3</v>
      </c>
      <c r="BO32" s="120">
        <f>IF(P32=0,"",IF(BN32=0,"",(BN32/P32)))</f>
        <v>0.75</v>
      </c>
      <c r="BP32" s="121">
        <v>1</v>
      </c>
      <c r="BQ32" s="122">
        <f>IFERROR(BP32/BN32,"-")</f>
        <v>0.33333333333333</v>
      </c>
      <c r="BR32" s="123">
        <v>3000</v>
      </c>
      <c r="BS32" s="124">
        <f>IFERROR(BR32/BN32,"-")</f>
        <v>1000</v>
      </c>
      <c r="BT32" s="125">
        <v>1</v>
      </c>
      <c r="BU32" s="125"/>
      <c r="BV32" s="125"/>
      <c r="BW32" s="126">
        <v>1</v>
      </c>
      <c r="BX32" s="127">
        <f>IF(P32=0,"",IF(BW32=0,"",(BW32/P32)))</f>
        <v>0.25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127</v>
      </c>
      <c r="C33" s="203"/>
      <c r="D33" s="203" t="s">
        <v>80</v>
      </c>
      <c r="E33" s="203" t="s">
        <v>81</v>
      </c>
      <c r="F33" s="203" t="s">
        <v>68</v>
      </c>
      <c r="G33" s="203"/>
      <c r="H33" s="90"/>
      <c r="I33" s="90"/>
      <c r="J33" s="188"/>
      <c r="K33" s="81">
        <v>12</v>
      </c>
      <c r="L33" s="81">
        <v>12</v>
      </c>
      <c r="M33" s="81">
        <v>7</v>
      </c>
      <c r="N33" s="91">
        <v>4</v>
      </c>
      <c r="O33" s="92">
        <v>0</v>
      </c>
      <c r="P33" s="93">
        <f>N33+O33</f>
        <v>4</v>
      </c>
      <c r="Q33" s="82">
        <f>IFERROR(P33/M33,"-")</f>
        <v>0.57142857142857</v>
      </c>
      <c r="R33" s="81">
        <v>2</v>
      </c>
      <c r="S33" s="81">
        <v>0</v>
      </c>
      <c r="T33" s="82">
        <f>IFERROR(S33/(O33+P33),"-")</f>
        <v>0</v>
      </c>
      <c r="U33" s="182"/>
      <c r="V33" s="84">
        <v>2</v>
      </c>
      <c r="W33" s="82">
        <f>IF(P33=0,"-",V33/P33)</f>
        <v>0.5</v>
      </c>
      <c r="X33" s="186">
        <v>43000</v>
      </c>
      <c r="Y33" s="187">
        <f>IFERROR(X33/P33,"-")</f>
        <v>10750</v>
      </c>
      <c r="Z33" s="187">
        <f>IFERROR(X33/V33,"-")</f>
        <v>21500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2</v>
      </c>
      <c r="BO33" s="120">
        <f>IF(P33=0,"",IF(BN33=0,"",(BN33/P33)))</f>
        <v>0.5</v>
      </c>
      <c r="BP33" s="121">
        <v>1</v>
      </c>
      <c r="BQ33" s="122">
        <f>IFERROR(BP33/BN33,"-")</f>
        <v>0.5</v>
      </c>
      <c r="BR33" s="123">
        <v>3000</v>
      </c>
      <c r="BS33" s="124">
        <f>IFERROR(BR33/BN33,"-")</f>
        <v>1500</v>
      </c>
      <c r="BT33" s="125">
        <v>1</v>
      </c>
      <c r="BU33" s="125"/>
      <c r="BV33" s="125"/>
      <c r="BW33" s="126">
        <v>1</v>
      </c>
      <c r="BX33" s="127">
        <f>IF(P33=0,"",IF(BW33=0,"",(BW33/P33)))</f>
        <v>0.25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0.25</v>
      </c>
      <c r="CH33" s="135">
        <v>1</v>
      </c>
      <c r="CI33" s="136">
        <f>IFERROR(CH33/CF33,"-")</f>
        <v>1</v>
      </c>
      <c r="CJ33" s="137">
        <v>40000</v>
      </c>
      <c r="CK33" s="138">
        <f>IFERROR(CJ33/CF33,"-")</f>
        <v>40000</v>
      </c>
      <c r="CL33" s="139"/>
      <c r="CM33" s="139"/>
      <c r="CN33" s="139">
        <v>1</v>
      </c>
      <c r="CO33" s="140">
        <v>2</v>
      </c>
      <c r="CP33" s="141">
        <v>43000</v>
      </c>
      <c r="CQ33" s="141">
        <v>40000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0.43076923076923</v>
      </c>
      <c r="B34" s="203" t="s">
        <v>128</v>
      </c>
      <c r="C34" s="203"/>
      <c r="D34" s="203" t="s">
        <v>129</v>
      </c>
      <c r="E34" s="203" t="s">
        <v>130</v>
      </c>
      <c r="F34" s="203" t="s">
        <v>63</v>
      </c>
      <c r="G34" s="203" t="s">
        <v>106</v>
      </c>
      <c r="H34" s="90" t="s">
        <v>126</v>
      </c>
      <c r="I34" s="205" t="s">
        <v>131</v>
      </c>
      <c r="J34" s="188">
        <v>65000</v>
      </c>
      <c r="K34" s="81">
        <v>7</v>
      </c>
      <c r="L34" s="81">
        <v>0</v>
      </c>
      <c r="M34" s="81">
        <v>36</v>
      </c>
      <c r="N34" s="91">
        <v>1</v>
      </c>
      <c r="O34" s="92">
        <v>0</v>
      </c>
      <c r="P34" s="93">
        <f>N34+O34</f>
        <v>1</v>
      </c>
      <c r="Q34" s="82">
        <f>IFERROR(P34/M34,"-")</f>
        <v>0.027777777777778</v>
      </c>
      <c r="R34" s="81">
        <v>0</v>
      </c>
      <c r="S34" s="81">
        <v>0</v>
      </c>
      <c r="T34" s="82">
        <f>IFERROR(S34/(O34+P34),"-")</f>
        <v>0</v>
      </c>
      <c r="U34" s="182">
        <f>IFERROR(J34/SUM(P34:P35),"-")</f>
        <v>21666.666666667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-37000</v>
      </c>
      <c r="AB34" s="85">
        <f>SUM(X34:X35)/SUM(J34:J35)</f>
        <v>0.43076923076923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>
        <v>1</v>
      </c>
      <c r="BX34" s="127">
        <f>IF(P34=0,"",IF(BW34=0,"",(BW34/P34)))</f>
        <v>1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132</v>
      </c>
      <c r="C35" s="203"/>
      <c r="D35" s="203" t="s">
        <v>129</v>
      </c>
      <c r="E35" s="203" t="s">
        <v>130</v>
      </c>
      <c r="F35" s="203" t="s">
        <v>68</v>
      </c>
      <c r="G35" s="203"/>
      <c r="H35" s="90"/>
      <c r="I35" s="90"/>
      <c r="J35" s="188"/>
      <c r="K35" s="81">
        <v>8</v>
      </c>
      <c r="L35" s="81">
        <v>8</v>
      </c>
      <c r="M35" s="81">
        <v>20</v>
      </c>
      <c r="N35" s="91">
        <v>2</v>
      </c>
      <c r="O35" s="92">
        <v>0</v>
      </c>
      <c r="P35" s="93">
        <f>N35+O35</f>
        <v>2</v>
      </c>
      <c r="Q35" s="82">
        <f>IFERROR(P35/M35,"-")</f>
        <v>0.1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2</v>
      </c>
      <c r="W35" s="82">
        <f>IF(P35=0,"-",V35/P35)</f>
        <v>1</v>
      </c>
      <c r="X35" s="186">
        <v>28000</v>
      </c>
      <c r="Y35" s="187">
        <f>IFERROR(X35/P35,"-")</f>
        <v>14000</v>
      </c>
      <c r="Z35" s="187">
        <f>IFERROR(X35/V35,"-")</f>
        <v>14000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1</v>
      </c>
      <c r="BO35" s="120">
        <f>IF(P35=0,"",IF(BN35=0,"",(BN35/P35)))</f>
        <v>0.5</v>
      </c>
      <c r="BP35" s="121">
        <v>1</v>
      </c>
      <c r="BQ35" s="122">
        <f>IFERROR(BP35/BN35,"-")</f>
        <v>1</v>
      </c>
      <c r="BR35" s="123">
        <v>23000</v>
      </c>
      <c r="BS35" s="124">
        <f>IFERROR(BR35/BN35,"-")</f>
        <v>23000</v>
      </c>
      <c r="BT35" s="125"/>
      <c r="BU35" s="125"/>
      <c r="BV35" s="125">
        <v>1</v>
      </c>
      <c r="BW35" s="126">
        <v>1</v>
      </c>
      <c r="BX35" s="127">
        <f>IF(P35=0,"",IF(BW35=0,"",(BW35/P35)))</f>
        <v>0.5</v>
      </c>
      <c r="BY35" s="128">
        <v>1</v>
      </c>
      <c r="BZ35" s="129">
        <f>IFERROR(BY35/BW35,"-")</f>
        <v>1</v>
      </c>
      <c r="CA35" s="130">
        <v>5000</v>
      </c>
      <c r="CB35" s="131">
        <f>IFERROR(CA35/BW35,"-")</f>
        <v>5000</v>
      </c>
      <c r="CC35" s="132">
        <v>1</v>
      </c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2</v>
      </c>
      <c r="CP35" s="141">
        <v>28000</v>
      </c>
      <c r="CQ35" s="141">
        <v>23000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30"/>
      <c r="B36" s="87"/>
      <c r="C36" s="88"/>
      <c r="D36" s="88"/>
      <c r="E36" s="88"/>
      <c r="F36" s="89"/>
      <c r="G36" s="90"/>
      <c r="H36" s="90"/>
      <c r="I36" s="90"/>
      <c r="J36" s="192"/>
      <c r="K36" s="34"/>
      <c r="L36" s="34"/>
      <c r="M36" s="31"/>
      <c r="N36" s="23"/>
      <c r="O36" s="23"/>
      <c r="P36" s="23"/>
      <c r="Q36" s="33"/>
      <c r="R36" s="32"/>
      <c r="S36" s="23"/>
      <c r="T36" s="32"/>
      <c r="U36" s="183"/>
      <c r="V36" s="25"/>
      <c r="W36" s="25"/>
      <c r="X36" s="189"/>
      <c r="Y36" s="189"/>
      <c r="Z36" s="189"/>
      <c r="AA36" s="189"/>
      <c r="AB36" s="33"/>
      <c r="AC36" s="59"/>
      <c r="AD36" s="63"/>
      <c r="AE36" s="64"/>
      <c r="AF36" s="63"/>
      <c r="AG36" s="67"/>
      <c r="AH36" s="68"/>
      <c r="AI36" s="69"/>
      <c r="AJ36" s="70"/>
      <c r="AK36" s="70"/>
      <c r="AL36" s="70"/>
      <c r="AM36" s="63"/>
      <c r="AN36" s="64"/>
      <c r="AO36" s="63"/>
      <c r="AP36" s="67"/>
      <c r="AQ36" s="68"/>
      <c r="AR36" s="69"/>
      <c r="AS36" s="70"/>
      <c r="AT36" s="70"/>
      <c r="AU36" s="70"/>
      <c r="AV36" s="63"/>
      <c r="AW36" s="64"/>
      <c r="AX36" s="63"/>
      <c r="AY36" s="67"/>
      <c r="AZ36" s="68"/>
      <c r="BA36" s="69"/>
      <c r="BB36" s="70"/>
      <c r="BC36" s="70"/>
      <c r="BD36" s="70"/>
      <c r="BE36" s="63"/>
      <c r="BF36" s="64"/>
      <c r="BG36" s="63"/>
      <c r="BH36" s="67"/>
      <c r="BI36" s="68"/>
      <c r="BJ36" s="69"/>
      <c r="BK36" s="70"/>
      <c r="BL36" s="70"/>
      <c r="BM36" s="70"/>
      <c r="BN36" s="65"/>
      <c r="BO36" s="66"/>
      <c r="BP36" s="63"/>
      <c r="BQ36" s="67"/>
      <c r="BR36" s="68"/>
      <c r="BS36" s="69"/>
      <c r="BT36" s="70"/>
      <c r="BU36" s="70"/>
      <c r="BV36" s="70"/>
      <c r="BW36" s="65"/>
      <c r="BX36" s="66"/>
      <c r="BY36" s="63"/>
      <c r="BZ36" s="67"/>
      <c r="CA36" s="68"/>
      <c r="CB36" s="69"/>
      <c r="CC36" s="70"/>
      <c r="CD36" s="70"/>
      <c r="CE36" s="70"/>
      <c r="CF36" s="65"/>
      <c r="CG36" s="66"/>
      <c r="CH36" s="63"/>
      <c r="CI36" s="67"/>
      <c r="CJ36" s="68"/>
      <c r="CK36" s="69"/>
      <c r="CL36" s="70"/>
      <c r="CM36" s="70"/>
      <c r="CN36" s="70"/>
      <c r="CO36" s="71"/>
      <c r="CP36" s="68"/>
      <c r="CQ36" s="68"/>
      <c r="CR36" s="68"/>
      <c r="CS36" s="72"/>
    </row>
    <row r="37" spans="1:98">
      <c r="A37" s="30"/>
      <c r="B37" s="37"/>
      <c r="C37" s="21"/>
      <c r="D37" s="21"/>
      <c r="E37" s="21"/>
      <c r="F37" s="22"/>
      <c r="G37" s="36"/>
      <c r="H37" s="36"/>
      <c r="I37" s="75"/>
      <c r="J37" s="193"/>
      <c r="K37" s="34"/>
      <c r="L37" s="34"/>
      <c r="M37" s="31"/>
      <c r="N37" s="23"/>
      <c r="O37" s="23"/>
      <c r="P37" s="23"/>
      <c r="Q37" s="33"/>
      <c r="R37" s="32"/>
      <c r="S37" s="23"/>
      <c r="T37" s="32"/>
      <c r="U37" s="183"/>
      <c r="V37" s="25"/>
      <c r="W37" s="25"/>
      <c r="X37" s="189"/>
      <c r="Y37" s="189"/>
      <c r="Z37" s="189"/>
      <c r="AA37" s="189"/>
      <c r="AB37" s="33"/>
      <c r="AC37" s="61"/>
      <c r="AD37" s="63"/>
      <c r="AE37" s="64"/>
      <c r="AF37" s="63"/>
      <c r="AG37" s="67"/>
      <c r="AH37" s="68"/>
      <c r="AI37" s="69"/>
      <c r="AJ37" s="70"/>
      <c r="AK37" s="70"/>
      <c r="AL37" s="70"/>
      <c r="AM37" s="63"/>
      <c r="AN37" s="64"/>
      <c r="AO37" s="63"/>
      <c r="AP37" s="67"/>
      <c r="AQ37" s="68"/>
      <c r="AR37" s="69"/>
      <c r="AS37" s="70"/>
      <c r="AT37" s="70"/>
      <c r="AU37" s="70"/>
      <c r="AV37" s="63"/>
      <c r="AW37" s="64"/>
      <c r="AX37" s="63"/>
      <c r="AY37" s="67"/>
      <c r="AZ37" s="68"/>
      <c r="BA37" s="69"/>
      <c r="BB37" s="70"/>
      <c r="BC37" s="70"/>
      <c r="BD37" s="70"/>
      <c r="BE37" s="63"/>
      <c r="BF37" s="64"/>
      <c r="BG37" s="63"/>
      <c r="BH37" s="67"/>
      <c r="BI37" s="68"/>
      <c r="BJ37" s="69"/>
      <c r="BK37" s="70"/>
      <c r="BL37" s="70"/>
      <c r="BM37" s="70"/>
      <c r="BN37" s="65"/>
      <c r="BO37" s="66"/>
      <c r="BP37" s="63"/>
      <c r="BQ37" s="67"/>
      <c r="BR37" s="68"/>
      <c r="BS37" s="69"/>
      <c r="BT37" s="70"/>
      <c r="BU37" s="70"/>
      <c r="BV37" s="70"/>
      <c r="BW37" s="65"/>
      <c r="BX37" s="66"/>
      <c r="BY37" s="63"/>
      <c r="BZ37" s="67"/>
      <c r="CA37" s="68"/>
      <c r="CB37" s="69"/>
      <c r="CC37" s="70"/>
      <c r="CD37" s="70"/>
      <c r="CE37" s="70"/>
      <c r="CF37" s="65"/>
      <c r="CG37" s="66"/>
      <c r="CH37" s="63"/>
      <c r="CI37" s="67"/>
      <c r="CJ37" s="68"/>
      <c r="CK37" s="69"/>
      <c r="CL37" s="70"/>
      <c r="CM37" s="70"/>
      <c r="CN37" s="70"/>
      <c r="CO37" s="71"/>
      <c r="CP37" s="68"/>
      <c r="CQ37" s="68"/>
      <c r="CR37" s="68"/>
      <c r="CS37" s="72"/>
    </row>
    <row r="38" spans="1:98">
      <c r="A38" s="19">
        <f>AB38</f>
        <v>0.91329113924051</v>
      </c>
      <c r="B38" s="39"/>
      <c r="C38" s="39"/>
      <c r="D38" s="39"/>
      <c r="E38" s="39"/>
      <c r="F38" s="39"/>
      <c r="G38" s="40" t="s">
        <v>133</v>
      </c>
      <c r="H38" s="40"/>
      <c r="I38" s="40"/>
      <c r="J38" s="190">
        <f>SUM(J6:J37)</f>
        <v>1580000</v>
      </c>
      <c r="K38" s="41">
        <f>SUM(K6:K37)</f>
        <v>692</v>
      </c>
      <c r="L38" s="41">
        <f>SUM(L6:L37)</f>
        <v>269</v>
      </c>
      <c r="M38" s="41">
        <f>SUM(M6:M37)</f>
        <v>1237</v>
      </c>
      <c r="N38" s="41">
        <f>SUM(N6:N37)</f>
        <v>112</v>
      </c>
      <c r="O38" s="41">
        <f>SUM(O6:O37)</f>
        <v>0</v>
      </c>
      <c r="P38" s="41">
        <f>SUM(P6:P37)</f>
        <v>112</v>
      </c>
      <c r="Q38" s="42">
        <f>IFERROR(P38/M38,"-")</f>
        <v>0.090541632983023</v>
      </c>
      <c r="R38" s="78">
        <f>SUM(R6:R37)</f>
        <v>30</v>
      </c>
      <c r="S38" s="78">
        <f>SUM(S6:S37)</f>
        <v>24</v>
      </c>
      <c r="T38" s="42">
        <f>IFERROR(R38/P38,"-")</f>
        <v>0.26785714285714</v>
      </c>
      <c r="U38" s="184">
        <f>IFERROR(J38/P38,"-")</f>
        <v>14107.142857143</v>
      </c>
      <c r="V38" s="44">
        <f>SUM(V6:V37)</f>
        <v>41</v>
      </c>
      <c r="W38" s="42">
        <f>IFERROR(V38/P38,"-")</f>
        <v>0.36607142857143</v>
      </c>
      <c r="X38" s="190">
        <f>SUM(X6:X37)</f>
        <v>1443000</v>
      </c>
      <c r="Y38" s="190">
        <f>IFERROR(X38/P38,"-")</f>
        <v>12883.928571429</v>
      </c>
      <c r="Z38" s="190">
        <f>IFERROR(X38/V38,"-")</f>
        <v>35195.12195122</v>
      </c>
      <c r="AA38" s="190">
        <f>X38-J38</f>
        <v>-137000</v>
      </c>
      <c r="AB38" s="47">
        <f>X38/J38</f>
        <v>0.91329113924051</v>
      </c>
      <c r="AC38" s="60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21"/>
    <mergeCell ref="J14:J21"/>
    <mergeCell ref="U14:U21"/>
    <mergeCell ref="AA14:AA21"/>
    <mergeCell ref="AB14:AB21"/>
    <mergeCell ref="A22:A27"/>
    <mergeCell ref="J22:J27"/>
    <mergeCell ref="U22:U27"/>
    <mergeCell ref="AA22:AA27"/>
    <mergeCell ref="AB22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