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<sst xmlns="http://schemas.openxmlformats.org/spreadsheetml/2006/main" uniqueCount="165">
  <si>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</si>
  <si>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</si>
  <si>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</si>
  <si>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</si>
  <si>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</si>
  <si>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</si>
  <si>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</si>
  <si>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</si>
  <si>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</si>
  <si>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</si>
  <si>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</si>
  <si>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</si>
  <si>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</si>
  <si>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</si>
  <si>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</si>
  <si>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</si>
  <si>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</si>
  <si>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</si>
  <si>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</si>
  <si>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</si>
  <si>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</si>
  <si>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</si>
  <si>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</si>
  <si>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</si>
  <si>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</si>
  <si>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</si>
  <si>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</si>
  <si>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</si>
  <si>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</si>
  <si>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</si>
  <si>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</si>
  <si>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</si>
  <si>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</si>
  <si>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</si>
  <si>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</si>
  <si>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</si>
  <si>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</si>
  <si>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</si>
  <si>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</si>
  <si>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</si>
  <si>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</si>
  <si>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</si>
  <si>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</si>
  <si>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</si>
  <si>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</si>
  <si>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</si>
  <si>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</si>
  <si>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</si>
  <si>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</si>
  <si>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</si>
  <si>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</si>
  <si>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</si>
  <si>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</si>
  <si>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</si>
  <si>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</si>
  <si>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</si>
  <si>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</si>
  <si>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sd1973</t>
  </si>
  <si>
    <t>インターカラー</t>
  </si>
  <si>
    <t>デリヘル版3（塩見彩）</t>
  </si>
  <si>
    <t>もう50代の熟女だけど</t>
  </si>
  <si>
    <t>lp02</t>
  </si>
  <si>
    <t>スポーツ報知関東</t>
  </si>
  <si>
    <t>全5段つかみ4回</t>
  </si>
  <si>
    <t>1月08日(土)</t>
  </si>
  <si>
    <t>sd1974</t>
  </si>
  <si>
    <t>空電</t>
  </si>
  <si>
    <t>sd1975</t>
  </si>
  <si>
    <t>DVDパッケージ＿ストーリー版（塩見彩）</t>
  </si>
  <si>
    <t>え、美熟女が</t>
  </si>
  <si>
    <t>1月09日(日)</t>
  </si>
  <si>
    <t>sd1976</t>
  </si>
  <si>
    <t>sd1977</t>
  </si>
  <si>
    <t>コンパニオン版（塩見彩）</t>
  </si>
  <si>
    <t>久々に興奮しました</t>
  </si>
  <si>
    <t>1月16日(日)</t>
  </si>
  <si>
    <t>sd1978</t>
  </si>
  <si>
    <t>sd1979</t>
  </si>
  <si>
    <t>カオス版（塩見彩）</t>
  </si>
  <si>
    <t>感動の熟女体験</t>
  </si>
  <si>
    <t>1月22日(土)</t>
  </si>
  <si>
    <t>sd1980</t>
  </si>
  <si>
    <t>sd1981</t>
  </si>
  <si>
    <t>右女3（塩見彩）</t>
  </si>
  <si>
    <t>195「登録から2分！カップ麺より早く即マッチング」</t>
  </si>
  <si>
    <t>スポニチ関東</t>
  </si>
  <si>
    <t>半2段つかみ20段保証</t>
  </si>
  <si>
    <t>20段保証</t>
  </si>
  <si>
    <t>sd1982</t>
  </si>
  <si>
    <t>sd1983</t>
  </si>
  <si>
    <t>②興奮版（塩見彩）</t>
  </si>
  <si>
    <t>学生いませんギャルもいません熟女熟女熟女熟女</t>
  </si>
  <si>
    <t>sd1984</t>
  </si>
  <si>
    <t>sd1985</t>
  </si>
  <si>
    <t>③大正版（塩見彩）</t>
  </si>
  <si>
    <t>196「70代でも彼女が3人、このサイトやって良かった」</t>
  </si>
  <si>
    <t>sd1986</t>
  </si>
  <si>
    <t>sd1987</t>
  </si>
  <si>
    <t>④旧デイリー（塩見彩）</t>
  </si>
  <si>
    <t>197「【急遽募集】出会いの老舗で中年男性を限定募集中！」</t>
  </si>
  <si>
    <t>sd1988</t>
  </si>
  <si>
    <t>sd1989</t>
  </si>
  <si>
    <t>①右女3（塩見彩）</t>
  </si>
  <si>
    <t>194「登録から2分！カップ麺より早く即マッチング」</t>
  </si>
  <si>
    <t>ニッカン関西</t>
  </si>
  <si>
    <t>半2段つかみ10段保証</t>
  </si>
  <si>
    <t>1～10日</t>
  </si>
  <si>
    <t>sd1990</t>
  </si>
  <si>
    <t>sd1991</t>
  </si>
  <si>
    <t>②求人風（塩見彩）</t>
  </si>
  <si>
    <t>195「三密（秘密♡親密♡密着）の出会い、中高年で大流行！」</t>
  </si>
  <si>
    <t>11～20日</t>
  </si>
  <si>
    <t>sd1992</t>
  </si>
  <si>
    <t>sd1993</t>
  </si>
  <si>
    <t>21～31日</t>
  </si>
  <si>
    <t>sd1994</t>
  </si>
  <si>
    <t>sd1995</t>
  </si>
  <si>
    <t>全5段</t>
  </si>
  <si>
    <t>1月30日(日)</t>
  </si>
  <si>
    <t>sd1996</t>
  </si>
  <si>
    <t>sd1997</t>
  </si>
  <si>
    <t>スポニチ関西</t>
  </si>
  <si>
    <t>sd1998</t>
  </si>
  <si>
    <t>sd1999</t>
  </si>
  <si>
    <t>半5段</t>
  </si>
  <si>
    <t>sd2000</t>
  </si>
  <si>
    <t>sd2001</t>
  </si>
  <si>
    <t>大正版（塩見彩）</t>
  </si>
  <si>
    <t>活力を求める熟女がハマる神サイト</t>
  </si>
  <si>
    <t>1月23日(日)</t>
  </si>
  <si>
    <t>sd2002</t>
  </si>
  <si>
    <t>新聞 TOTAL</t>
  </si>
  <si>
    <t>●雑誌 広告</t>
  </si>
  <si>
    <t>ak336</t>
  </si>
  <si>
    <t>アドライヴ</t>
  </si>
  <si>
    <t>いろいろ</t>
  </si>
  <si>
    <t>企画枠どきどき塩見彩さんメイン</t>
  </si>
  <si>
    <t>実話カタログ企画</t>
  </si>
  <si>
    <t>企画枠</t>
  </si>
  <si>
    <t>1月01日(土)</t>
  </si>
  <si>
    <t>ak337</t>
  </si>
  <si>
    <t>ak338</t>
  </si>
  <si>
    <t>日本ジャーナル出版</t>
  </si>
  <si>
    <t>1P記事_求む！中高年男性版_どきどき(塩見彩さん)</t>
  </si>
  <si>
    <t>週刊実話増刊「実話ザ・タブー」</t>
  </si>
  <si>
    <t>表4　4C1P</t>
  </si>
  <si>
    <t>1月26日(水)</t>
  </si>
  <si>
    <t>ak339</t>
  </si>
  <si>
    <t>ht253</t>
  </si>
  <si>
    <t>RNパック</t>
  </si>
  <si>
    <t>ht254</t>
  </si>
  <si>
    <t>ht255</t>
  </si>
  <si>
    <t>ht256</t>
  </si>
  <si>
    <t>ht257</t>
  </si>
  <si>
    <t>ht258</t>
  </si>
  <si>
    <t>雑誌 TOTAL</t>
  </si>
  <si>
    <t>●リスティング 広告</t>
  </si>
  <si>
    <t>UA</t>
  </si>
  <si>
    <t>adyd</t>
  </si>
  <si>
    <t>ADIT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</si>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</sst>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0.25961538461538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520000</v>
      </c>
      <c r="L6" s="79">
        <v>6</v>
      </c>
      <c r="M6" s="79">
        <v>0</v>
      </c>
      <c r="N6" s="79">
        <v>50</v>
      </c>
      <c r="O6" s="88">
        <v>3</v>
      </c>
      <c r="P6" s="89">
        <v>0</v>
      </c>
      <c r="Q6" s="90">
        <f>O6+P6</f>
        <v>3</v>
      </c>
      <c r="R6" s="80">
        <f>IFERROR(Q6/N6,"-")</f>
        <v>0.06</v>
      </c>
      <c r="S6" s="79">
        <v>0</v>
      </c>
      <c r="T6" s="79">
        <v>0</v>
      </c>
      <c r="U6" s="80">
        <f>IFERROR(T6/(Q6),"-")</f>
        <v>0</v>
      </c>
      <c r="V6" s="81">
        <f>IFERROR(K6/SUM(Q6:Q13),"-")</f>
        <v>20000</v>
      </c>
      <c r="W6" s="82">
        <v>2</v>
      </c>
      <c r="X6" s="80">
        <f>IF(Q6=0,"-",W6/Q6)</f>
        <v>0.66666666666667</v>
      </c>
      <c r="Y6" s="181">
        <v>38000</v>
      </c>
      <c r="Z6" s="182">
        <f>IFERROR(Y6/Q6,"-")</f>
        <v>12666.666666667</v>
      </c>
      <c r="AA6" s="182">
        <f>IFERROR(Y6/W6,"-")</f>
        <v>19000</v>
      </c>
      <c r="AB6" s="176">
        <f>SUM(Y6:Y13)-SUM(K6:K13)</f>
        <v>-385000</v>
      </c>
      <c r="AC6" s="83">
        <f>SUM(Y6:Y13)/SUM(K6:K13)</f>
        <v>0.25961538461538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>
        <v>1</v>
      </c>
      <c r="AZ6" s="105">
        <f>IFERROR(AY6/AW6,"-")</f>
        <v>1</v>
      </c>
      <c r="BA6" s="106">
        <v>35000</v>
      </c>
      <c r="BB6" s="107">
        <f>IFERROR(BA6/AW6,"-")</f>
        <v>35000</v>
      </c>
      <c r="BC6" s="108"/>
      <c r="BD6" s="108"/>
      <c r="BE6" s="108">
        <v>1</v>
      </c>
      <c r="BF6" s="109">
        <v>1</v>
      </c>
      <c r="BG6" s="110">
        <f>IF(Q6=0,"",IF(BF6=0,"",(BF6/Q6)))</f>
        <v>0.33333333333333</v>
      </c>
      <c r="BH6" s="109">
        <v>1</v>
      </c>
      <c r="BI6" s="111">
        <f>IFERROR(BH6/BF6,"-")</f>
        <v>1</v>
      </c>
      <c r="BJ6" s="112">
        <v>3000</v>
      </c>
      <c r="BK6" s="113">
        <f>IFERROR(BJ6/BF6,"-")</f>
        <v>3000</v>
      </c>
      <c r="BL6" s="114">
        <v>1</v>
      </c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38000</v>
      </c>
      <c r="CR6" s="138">
        <v>35000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49</v>
      </c>
      <c r="M7" s="79">
        <v>33</v>
      </c>
      <c r="N7" s="79">
        <v>29</v>
      </c>
      <c r="O7" s="88">
        <v>6</v>
      </c>
      <c r="P7" s="89">
        <v>0</v>
      </c>
      <c r="Q7" s="90">
        <f>O7+P7</f>
        <v>6</v>
      </c>
      <c r="R7" s="80">
        <f>IFERROR(Q7/N7,"-")</f>
        <v>0.20689655172414</v>
      </c>
      <c r="S7" s="79">
        <v>0</v>
      </c>
      <c r="T7" s="79">
        <v>2</v>
      </c>
      <c r="U7" s="80">
        <f>IFERROR(T7/(Q7),"-")</f>
        <v>0.33333333333333</v>
      </c>
      <c r="V7" s="81"/>
      <c r="W7" s="82">
        <v>1</v>
      </c>
      <c r="X7" s="80">
        <f>IF(Q7=0,"-",W7/Q7)</f>
        <v>0.16666666666667</v>
      </c>
      <c r="Y7" s="181">
        <v>5000</v>
      </c>
      <c r="Z7" s="182">
        <f>IFERROR(Y7/Q7,"-")</f>
        <v>833.33333333333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0.16666666666667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3</v>
      </c>
      <c r="CH7" s="131">
        <f>IF(Q7=0,"",IF(CG7=0,"",(CG7/Q7)))</f>
        <v>0.5</v>
      </c>
      <c r="CI7" s="132">
        <v>1</v>
      </c>
      <c r="CJ7" s="133">
        <f>IFERROR(CI7/CG7,"-")</f>
        <v>0.33333333333333</v>
      </c>
      <c r="CK7" s="134">
        <v>5000</v>
      </c>
      <c r="CL7" s="135">
        <f>IFERROR(CK7/CG7,"-")</f>
        <v>1666.6666666667</v>
      </c>
      <c r="CM7" s="136">
        <v>1</v>
      </c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186" t="s">
        <v>70</v>
      </c>
      <c r="K8" s="176"/>
      <c r="L8" s="79">
        <v>17</v>
      </c>
      <c r="M8" s="79">
        <v>0</v>
      </c>
      <c r="N8" s="79">
        <v>66</v>
      </c>
      <c r="O8" s="88">
        <v>7</v>
      </c>
      <c r="P8" s="89">
        <v>0</v>
      </c>
      <c r="Q8" s="90">
        <f>O8+P8</f>
        <v>7</v>
      </c>
      <c r="R8" s="80">
        <f>IFERROR(Q8/N8,"-")</f>
        <v>0.10606060606061</v>
      </c>
      <c r="S8" s="79">
        <v>1</v>
      </c>
      <c r="T8" s="79">
        <v>3</v>
      </c>
      <c r="U8" s="80">
        <f>IFERROR(T8/(Q8),"-")</f>
        <v>0.42857142857143</v>
      </c>
      <c r="V8" s="81"/>
      <c r="W8" s="82">
        <v>2</v>
      </c>
      <c r="X8" s="80">
        <f>IF(Q8=0,"-",W8/Q8)</f>
        <v>0.28571428571429</v>
      </c>
      <c r="Y8" s="181">
        <v>23000</v>
      </c>
      <c r="Z8" s="182">
        <f>IFERROR(Y8/Q8,"-")</f>
        <v>3285.7142857143</v>
      </c>
      <c r="AA8" s="182">
        <f>IFERROR(Y8/W8,"-")</f>
        <v>11500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0.57142857142857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0.14285714285714</v>
      </c>
      <c r="BQ8" s="118">
        <v>1</v>
      </c>
      <c r="BR8" s="119">
        <f>IFERROR(BQ8/BO8,"-")</f>
        <v>1</v>
      </c>
      <c r="BS8" s="120">
        <v>3000</v>
      </c>
      <c r="BT8" s="121">
        <f>IFERROR(BS8/BO8,"-")</f>
        <v>3000</v>
      </c>
      <c r="BU8" s="122">
        <v>1</v>
      </c>
      <c r="BV8" s="122"/>
      <c r="BW8" s="122"/>
      <c r="BX8" s="123">
        <v>1</v>
      </c>
      <c r="BY8" s="124">
        <f>IF(Q8=0,"",IF(BX8=0,"",(BX8/Q8)))</f>
        <v>0.14285714285714</v>
      </c>
      <c r="BZ8" s="125">
        <v>1</v>
      </c>
      <c r="CA8" s="126">
        <f>IFERROR(BZ8/BX8,"-")</f>
        <v>1</v>
      </c>
      <c r="CB8" s="127">
        <v>20000</v>
      </c>
      <c r="CC8" s="128">
        <f>IFERROR(CB8/BX8,"-")</f>
        <v>20000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23000</v>
      </c>
      <c r="CR8" s="138">
        <v>20000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21</v>
      </c>
      <c r="M9" s="79">
        <v>13</v>
      </c>
      <c r="N9" s="79">
        <v>19</v>
      </c>
      <c r="O9" s="88">
        <v>1</v>
      </c>
      <c r="P9" s="89">
        <v>0</v>
      </c>
      <c r="Q9" s="90">
        <f>O9+P9</f>
        <v>1</v>
      </c>
      <c r="R9" s="80">
        <f>IFERROR(Q9/N9,"-")</f>
        <v>0.052631578947368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62</v>
      </c>
      <c r="I10" s="87" t="s">
        <v>63</v>
      </c>
      <c r="J10" s="186" t="s">
        <v>75</v>
      </c>
      <c r="K10" s="176"/>
      <c r="L10" s="79">
        <v>6</v>
      </c>
      <c r="M10" s="79">
        <v>0</v>
      </c>
      <c r="N10" s="79">
        <v>34</v>
      </c>
      <c r="O10" s="88">
        <v>1</v>
      </c>
      <c r="P10" s="89">
        <v>0</v>
      </c>
      <c r="Q10" s="90">
        <f>O10+P10</f>
        <v>1</v>
      </c>
      <c r="R10" s="80">
        <f>IFERROR(Q10/N10,"-")</f>
        <v>0.029411764705882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63</v>
      </c>
      <c r="M11" s="79">
        <v>16</v>
      </c>
      <c r="N11" s="79">
        <v>21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 t="s">
        <v>62</v>
      </c>
      <c r="I12" s="87" t="s">
        <v>63</v>
      </c>
      <c r="J12" s="185" t="s">
        <v>80</v>
      </c>
      <c r="K12" s="176"/>
      <c r="L12" s="79">
        <v>14</v>
      </c>
      <c r="M12" s="79">
        <v>0</v>
      </c>
      <c r="N12" s="79">
        <v>55</v>
      </c>
      <c r="O12" s="88">
        <v>6</v>
      </c>
      <c r="P12" s="89">
        <v>0</v>
      </c>
      <c r="Q12" s="90">
        <f>O12+P12</f>
        <v>6</v>
      </c>
      <c r="R12" s="80">
        <f>IFERROR(Q12/N12,"-")</f>
        <v>0.10909090909091</v>
      </c>
      <c r="S12" s="79">
        <v>1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0.16666666666667</v>
      </c>
      <c r="Y12" s="181">
        <v>58000</v>
      </c>
      <c r="Z12" s="182">
        <f>IFERROR(Y12/Q12,"-")</f>
        <v>9666.6666666667</v>
      </c>
      <c r="AA12" s="182">
        <f>IFERROR(Y12/W12,"-")</f>
        <v>58000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0.33333333333333</v>
      </c>
      <c r="AP12" s="97">
        <v>1</v>
      </c>
      <c r="AQ12" s="99">
        <f>IFERROR(AP12/AN12,"-")</f>
        <v>0.5</v>
      </c>
      <c r="AR12" s="100">
        <v>58000</v>
      </c>
      <c r="AS12" s="101">
        <f>IFERROR(AR12/AN12,"-")</f>
        <v>29000</v>
      </c>
      <c r="AT12" s="102"/>
      <c r="AU12" s="102"/>
      <c r="AV12" s="102">
        <v>1</v>
      </c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58000</v>
      </c>
      <c r="CR12" s="138">
        <v>58000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22</v>
      </c>
      <c r="M13" s="79">
        <v>18</v>
      </c>
      <c r="N13" s="79">
        <v>7</v>
      </c>
      <c r="O13" s="88">
        <v>2</v>
      </c>
      <c r="P13" s="89">
        <v>0</v>
      </c>
      <c r="Q13" s="90">
        <f>O13+P13</f>
        <v>2</v>
      </c>
      <c r="R13" s="80">
        <f>IFERROR(Q13/N13,"-")</f>
        <v>0.28571428571429</v>
      </c>
      <c r="S13" s="79">
        <v>0</v>
      </c>
      <c r="T13" s="79">
        <v>1</v>
      </c>
      <c r="U13" s="80">
        <f>IFERROR(T13/(Q13),"-")</f>
        <v>0.5</v>
      </c>
      <c r="V13" s="81"/>
      <c r="W13" s="82">
        <v>2</v>
      </c>
      <c r="X13" s="80">
        <f>IF(Q13=0,"-",W13/Q13)</f>
        <v>1</v>
      </c>
      <c r="Y13" s="181">
        <v>11000</v>
      </c>
      <c r="Z13" s="182">
        <f>IFERROR(Y13/Q13,"-")</f>
        <v>5500</v>
      </c>
      <c r="AA13" s="182">
        <f>IFERROR(Y13/W13,"-")</f>
        <v>5500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>
        <v>1</v>
      </c>
      <c r="CA13" s="126">
        <f>IFERROR(BZ13/BX13,"-")</f>
        <v>1</v>
      </c>
      <c r="CB13" s="127">
        <v>3000</v>
      </c>
      <c r="CC13" s="128">
        <f>IFERROR(CB13/BX13,"-")</f>
        <v>3000</v>
      </c>
      <c r="CD13" s="129">
        <v>1</v>
      </c>
      <c r="CE13" s="129"/>
      <c r="CF13" s="129"/>
      <c r="CG13" s="130">
        <v>1</v>
      </c>
      <c r="CH13" s="131">
        <f>IF(Q13=0,"",IF(CG13=0,"",(CG13/Q13)))</f>
        <v>0.5</v>
      </c>
      <c r="CI13" s="132">
        <v>1</v>
      </c>
      <c r="CJ13" s="133">
        <f>IFERROR(CI13/CG13,"-")</f>
        <v>1</v>
      </c>
      <c r="CK13" s="134">
        <v>8000</v>
      </c>
      <c r="CL13" s="135">
        <f>IFERROR(CK13/CG13,"-")</f>
        <v>8000</v>
      </c>
      <c r="CM13" s="136"/>
      <c r="CN13" s="136">
        <v>1</v>
      </c>
      <c r="CO13" s="136"/>
      <c r="CP13" s="137">
        <v>2</v>
      </c>
      <c r="CQ13" s="138">
        <v>11000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1.6175</v>
      </c>
      <c r="B14" s="184" t="s">
        <v>82</v>
      </c>
      <c r="C14" s="184" t="s">
        <v>58</v>
      </c>
      <c r="D14" s="184"/>
      <c r="E14" s="184" t="s">
        <v>83</v>
      </c>
      <c r="F14" s="184" t="s">
        <v>84</v>
      </c>
      <c r="G14" s="184" t="s">
        <v>61</v>
      </c>
      <c r="H14" s="87" t="s">
        <v>85</v>
      </c>
      <c r="I14" s="87" t="s">
        <v>86</v>
      </c>
      <c r="J14" s="87" t="s">
        <v>87</v>
      </c>
      <c r="K14" s="176">
        <v>400000</v>
      </c>
      <c r="L14" s="79">
        <v>13</v>
      </c>
      <c r="M14" s="79">
        <v>0</v>
      </c>
      <c r="N14" s="79">
        <v>45</v>
      </c>
      <c r="O14" s="88">
        <v>2</v>
      </c>
      <c r="P14" s="89">
        <v>0</v>
      </c>
      <c r="Q14" s="90">
        <f>O14+P14</f>
        <v>2</v>
      </c>
      <c r="R14" s="80">
        <f>IFERROR(Q14/N14,"-")</f>
        <v>0.044444444444444</v>
      </c>
      <c r="S14" s="79">
        <v>2</v>
      </c>
      <c r="T14" s="79">
        <v>0</v>
      </c>
      <c r="U14" s="80">
        <f>IFERROR(T14/(Q14),"-")</f>
        <v>0</v>
      </c>
      <c r="V14" s="81">
        <f>IFERROR(K14/SUM(Q14:Q21),"-")</f>
        <v>8888.8888888889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SUM(Y14:Y21)-SUM(K14:K21)</f>
        <v>247000</v>
      </c>
      <c r="AC14" s="83">
        <f>SUM(Y14:Y21)/SUM(K14:K21)</f>
        <v>1.6175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83</v>
      </c>
      <c r="F15" s="184" t="s">
        <v>84</v>
      </c>
      <c r="G15" s="184" t="s">
        <v>66</v>
      </c>
      <c r="H15" s="87"/>
      <c r="I15" s="87"/>
      <c r="J15" s="87"/>
      <c r="K15" s="176"/>
      <c r="L15" s="79">
        <v>31</v>
      </c>
      <c r="M15" s="79">
        <v>18</v>
      </c>
      <c r="N15" s="79">
        <v>25</v>
      </c>
      <c r="O15" s="88">
        <v>3</v>
      </c>
      <c r="P15" s="89">
        <v>0</v>
      </c>
      <c r="Q15" s="90">
        <f>O15+P15</f>
        <v>3</v>
      </c>
      <c r="R15" s="80">
        <f>IFERROR(Q15/N15,"-")</f>
        <v>0.12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0.33333333333333</v>
      </c>
      <c r="Y15" s="181">
        <v>13000</v>
      </c>
      <c r="Z15" s="182">
        <f>IFERROR(Y15/Q15,"-")</f>
        <v>4333.3333333333</v>
      </c>
      <c r="AA15" s="182">
        <f>IFERROR(Y15/W15,"-")</f>
        <v>13000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0.33333333333333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0.66666666666667</v>
      </c>
      <c r="BZ15" s="125">
        <v>1</v>
      </c>
      <c r="CA15" s="126">
        <f>IFERROR(BZ15/BX15,"-")</f>
        <v>0.5</v>
      </c>
      <c r="CB15" s="127">
        <v>13000</v>
      </c>
      <c r="CC15" s="128">
        <f>IFERROR(CB15/BX15,"-")</f>
        <v>6500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13000</v>
      </c>
      <c r="CR15" s="138">
        <v>13000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90</v>
      </c>
      <c r="F16" s="184" t="s">
        <v>91</v>
      </c>
      <c r="G16" s="184" t="s">
        <v>61</v>
      </c>
      <c r="H16" s="87"/>
      <c r="I16" s="87" t="s">
        <v>86</v>
      </c>
      <c r="J16" s="87"/>
      <c r="K16" s="176"/>
      <c r="L16" s="79">
        <v>22</v>
      </c>
      <c r="M16" s="79">
        <v>0</v>
      </c>
      <c r="N16" s="79">
        <v>121</v>
      </c>
      <c r="O16" s="88">
        <v>12</v>
      </c>
      <c r="P16" s="89">
        <v>0</v>
      </c>
      <c r="Q16" s="90">
        <f>O16+P16</f>
        <v>12</v>
      </c>
      <c r="R16" s="80">
        <f>IFERROR(Q16/N16,"-")</f>
        <v>0.099173553719008</v>
      </c>
      <c r="S16" s="79">
        <v>0</v>
      </c>
      <c r="T16" s="79">
        <v>4</v>
      </c>
      <c r="U16" s="80">
        <f>IFERROR(T16/(Q16),"-")</f>
        <v>0.33333333333333</v>
      </c>
      <c r="V16" s="81"/>
      <c r="W16" s="82">
        <v>5</v>
      </c>
      <c r="X16" s="80">
        <f>IF(Q16=0,"-",W16/Q16)</f>
        <v>0.41666666666667</v>
      </c>
      <c r="Y16" s="181">
        <v>20000</v>
      </c>
      <c r="Z16" s="182">
        <f>IFERROR(Y16/Q16,"-")</f>
        <v>1666.6666666667</v>
      </c>
      <c r="AA16" s="182">
        <f>IFERROR(Y16/W16,"-")</f>
        <v>4000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5</v>
      </c>
      <c r="BG16" s="110">
        <f>IF(Q16=0,"",IF(BF16=0,"",(BF16/Q16)))</f>
        <v>0.41666666666667</v>
      </c>
      <c r="BH16" s="109">
        <v>1</v>
      </c>
      <c r="BI16" s="111">
        <f>IFERROR(BH16/BF16,"-")</f>
        <v>0.2</v>
      </c>
      <c r="BJ16" s="112">
        <v>3000</v>
      </c>
      <c r="BK16" s="113">
        <f>IFERROR(BJ16/BF16,"-")</f>
        <v>600</v>
      </c>
      <c r="BL16" s="114">
        <v>1</v>
      </c>
      <c r="BM16" s="114"/>
      <c r="BN16" s="114"/>
      <c r="BO16" s="116">
        <v>4</v>
      </c>
      <c r="BP16" s="117">
        <f>IF(Q16=0,"",IF(BO16=0,"",(BO16/Q16)))</f>
        <v>0.33333333333333</v>
      </c>
      <c r="BQ16" s="118">
        <v>1</v>
      </c>
      <c r="BR16" s="119">
        <f>IFERROR(BQ16/BO16,"-")</f>
        <v>0.25</v>
      </c>
      <c r="BS16" s="120">
        <v>3000</v>
      </c>
      <c r="BT16" s="121">
        <f>IFERROR(BS16/BO16,"-")</f>
        <v>750</v>
      </c>
      <c r="BU16" s="122">
        <v>1</v>
      </c>
      <c r="BV16" s="122"/>
      <c r="BW16" s="122"/>
      <c r="BX16" s="123">
        <v>1</v>
      </c>
      <c r="BY16" s="124">
        <f>IF(Q16=0,"",IF(BX16=0,"",(BX16/Q16)))</f>
        <v>0.083333333333333</v>
      </c>
      <c r="BZ16" s="125">
        <v>1</v>
      </c>
      <c r="CA16" s="126">
        <f>IFERROR(BZ16/BX16,"-")</f>
        <v>1</v>
      </c>
      <c r="CB16" s="127">
        <v>3000</v>
      </c>
      <c r="CC16" s="128">
        <f>IFERROR(CB16/BX16,"-")</f>
        <v>3000</v>
      </c>
      <c r="CD16" s="129">
        <v>1</v>
      </c>
      <c r="CE16" s="129"/>
      <c r="CF16" s="129"/>
      <c r="CG16" s="130">
        <v>2</v>
      </c>
      <c r="CH16" s="131">
        <f>IF(Q16=0,"",IF(CG16=0,"",(CG16/Q16)))</f>
        <v>0.16666666666667</v>
      </c>
      <c r="CI16" s="132">
        <v>2</v>
      </c>
      <c r="CJ16" s="133">
        <f>IFERROR(CI16/CG16,"-")</f>
        <v>1</v>
      </c>
      <c r="CK16" s="134">
        <v>11000</v>
      </c>
      <c r="CL16" s="135">
        <f>IFERROR(CK16/CG16,"-")</f>
        <v>5500</v>
      </c>
      <c r="CM16" s="136">
        <v>1</v>
      </c>
      <c r="CN16" s="136">
        <v>1</v>
      </c>
      <c r="CO16" s="136"/>
      <c r="CP16" s="137">
        <v>5</v>
      </c>
      <c r="CQ16" s="138">
        <v>20000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92</v>
      </c>
      <c r="C17" s="184" t="s">
        <v>58</v>
      </c>
      <c r="D17" s="184"/>
      <c r="E17" s="184" t="s">
        <v>90</v>
      </c>
      <c r="F17" s="184" t="s">
        <v>91</v>
      </c>
      <c r="G17" s="184" t="s">
        <v>66</v>
      </c>
      <c r="H17" s="87"/>
      <c r="I17" s="87"/>
      <c r="J17" s="87"/>
      <c r="K17" s="176"/>
      <c r="L17" s="79">
        <v>62</v>
      </c>
      <c r="M17" s="79">
        <v>34</v>
      </c>
      <c r="N17" s="79">
        <v>46</v>
      </c>
      <c r="O17" s="88">
        <v>9</v>
      </c>
      <c r="P17" s="89">
        <v>0</v>
      </c>
      <c r="Q17" s="90">
        <f>O17+P17</f>
        <v>9</v>
      </c>
      <c r="R17" s="80">
        <f>IFERROR(Q17/N17,"-")</f>
        <v>0.19565217391304</v>
      </c>
      <c r="S17" s="79">
        <v>1</v>
      </c>
      <c r="T17" s="79">
        <v>2</v>
      </c>
      <c r="U17" s="80">
        <f>IFERROR(T17/(Q17),"-")</f>
        <v>0.22222222222222</v>
      </c>
      <c r="V17" s="81"/>
      <c r="W17" s="82">
        <v>3</v>
      </c>
      <c r="X17" s="80">
        <f>IF(Q17=0,"-",W17/Q17)</f>
        <v>0.33333333333333</v>
      </c>
      <c r="Y17" s="181">
        <v>33000</v>
      </c>
      <c r="Z17" s="182">
        <f>IFERROR(Y17/Q17,"-")</f>
        <v>3666.6666666667</v>
      </c>
      <c r="AA17" s="182">
        <f>IFERROR(Y17/W17,"-")</f>
        <v>11000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0.11111111111111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0.11111111111111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6</v>
      </c>
      <c r="BY17" s="124">
        <f>IF(Q17=0,"",IF(BX17=0,"",(BX17/Q17)))</f>
        <v>0.66666666666667</v>
      </c>
      <c r="BZ17" s="125">
        <v>3</v>
      </c>
      <c r="CA17" s="126">
        <f>IFERROR(BZ17/BX17,"-")</f>
        <v>0.5</v>
      </c>
      <c r="CB17" s="127">
        <v>33000</v>
      </c>
      <c r="CC17" s="128">
        <f>IFERROR(CB17/BX17,"-")</f>
        <v>5500</v>
      </c>
      <c r="CD17" s="129"/>
      <c r="CE17" s="129">
        <v>3</v>
      </c>
      <c r="CF17" s="129"/>
      <c r="CG17" s="130">
        <v>1</v>
      </c>
      <c r="CH17" s="131">
        <f>IF(Q17=0,"",IF(CG17=0,"",(CG17/Q17)))</f>
        <v>0.11111111111111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3</v>
      </c>
      <c r="CQ17" s="138">
        <v>33000</v>
      </c>
      <c r="CR17" s="138">
        <v>15000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94</v>
      </c>
      <c r="F18" s="184" t="s">
        <v>95</v>
      </c>
      <c r="G18" s="184" t="s">
        <v>61</v>
      </c>
      <c r="H18" s="87"/>
      <c r="I18" s="87" t="s">
        <v>86</v>
      </c>
      <c r="J18" s="87"/>
      <c r="K18" s="176"/>
      <c r="L18" s="79">
        <v>26</v>
      </c>
      <c r="M18" s="79">
        <v>0</v>
      </c>
      <c r="N18" s="79">
        <v>103</v>
      </c>
      <c r="O18" s="88">
        <v>5</v>
      </c>
      <c r="P18" s="89">
        <v>0</v>
      </c>
      <c r="Q18" s="90">
        <f>O18+P18</f>
        <v>5</v>
      </c>
      <c r="R18" s="80">
        <f>IFERROR(Q18/N18,"-")</f>
        <v>0.048543689320388</v>
      </c>
      <c r="S18" s="79">
        <v>3</v>
      </c>
      <c r="T18" s="79">
        <v>2</v>
      </c>
      <c r="U18" s="80">
        <f>IFERROR(T18/(Q18),"-")</f>
        <v>0.4</v>
      </c>
      <c r="V18" s="81"/>
      <c r="W18" s="82">
        <v>4</v>
      </c>
      <c r="X18" s="80">
        <f>IF(Q18=0,"-",W18/Q18)</f>
        <v>0.8</v>
      </c>
      <c r="Y18" s="181">
        <v>49000</v>
      </c>
      <c r="Z18" s="182">
        <f>IFERROR(Y18/Q18,"-")</f>
        <v>9800</v>
      </c>
      <c r="AA18" s="182">
        <f>IFERROR(Y18/W18,"-")</f>
        <v>12250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</v>
      </c>
      <c r="BH18" s="109">
        <v>1</v>
      </c>
      <c r="BI18" s="111">
        <f>IFERROR(BH18/BF18,"-")</f>
        <v>1</v>
      </c>
      <c r="BJ18" s="112">
        <v>3000</v>
      </c>
      <c r="BK18" s="113">
        <f>IFERROR(BJ18/BF18,"-")</f>
        <v>3000</v>
      </c>
      <c r="BL18" s="114">
        <v>1</v>
      </c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4</v>
      </c>
      <c r="BY18" s="124">
        <f>IF(Q18=0,"",IF(BX18=0,"",(BX18/Q18)))</f>
        <v>0.8</v>
      </c>
      <c r="BZ18" s="125">
        <v>3</v>
      </c>
      <c r="CA18" s="126">
        <f>IFERROR(BZ18/BX18,"-")</f>
        <v>0.75</v>
      </c>
      <c r="CB18" s="127">
        <v>46000</v>
      </c>
      <c r="CC18" s="128">
        <f>IFERROR(CB18/BX18,"-")</f>
        <v>11500</v>
      </c>
      <c r="CD18" s="129">
        <v>2</v>
      </c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4</v>
      </c>
      <c r="CQ18" s="138">
        <v>49000</v>
      </c>
      <c r="CR18" s="138">
        <v>38000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94</v>
      </c>
      <c r="F19" s="184" t="s">
        <v>95</v>
      </c>
      <c r="G19" s="184" t="s">
        <v>66</v>
      </c>
      <c r="H19" s="87"/>
      <c r="I19" s="87"/>
      <c r="J19" s="87"/>
      <c r="K19" s="176"/>
      <c r="L19" s="79">
        <v>63</v>
      </c>
      <c r="M19" s="79">
        <v>46</v>
      </c>
      <c r="N19" s="79">
        <v>35</v>
      </c>
      <c r="O19" s="88">
        <v>6</v>
      </c>
      <c r="P19" s="89">
        <v>0</v>
      </c>
      <c r="Q19" s="90">
        <f>O19+P19</f>
        <v>6</v>
      </c>
      <c r="R19" s="80">
        <f>IFERROR(Q19/N19,"-")</f>
        <v>0.17142857142857</v>
      </c>
      <c r="S19" s="79">
        <v>1</v>
      </c>
      <c r="T19" s="79">
        <v>1</v>
      </c>
      <c r="U19" s="80">
        <f>IFERROR(T19/(Q19),"-")</f>
        <v>0.16666666666667</v>
      </c>
      <c r="V19" s="81"/>
      <c r="W19" s="82">
        <v>1</v>
      </c>
      <c r="X19" s="80">
        <f>IF(Q19=0,"-",W19/Q19)</f>
        <v>0.16666666666667</v>
      </c>
      <c r="Y19" s="181">
        <v>353000</v>
      </c>
      <c r="Z19" s="182">
        <f>IFERROR(Y19/Q19,"-")</f>
        <v>58833.333333333</v>
      </c>
      <c r="AA19" s="182">
        <f>IFERROR(Y19/W19,"-")</f>
        <v>353000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0.16666666666667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0.16666666666667</v>
      </c>
      <c r="BZ19" s="125">
        <v>1</v>
      </c>
      <c r="CA19" s="126">
        <f>IFERROR(BZ19/BX19,"-")</f>
        <v>1</v>
      </c>
      <c r="CB19" s="127">
        <v>358000</v>
      </c>
      <c r="CC19" s="128">
        <f>IFERROR(CB19/BX19,"-")</f>
        <v>358000</v>
      </c>
      <c r="CD19" s="129"/>
      <c r="CE19" s="129"/>
      <c r="CF19" s="129">
        <v>1</v>
      </c>
      <c r="CG19" s="130">
        <v>1</v>
      </c>
      <c r="CH19" s="131">
        <f>IF(Q19=0,"",IF(CG19=0,"",(CG19/Q19)))</f>
        <v>0.16666666666667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353000</v>
      </c>
      <c r="CR19" s="138">
        <v>358000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97</v>
      </c>
      <c r="C20" s="184" t="s">
        <v>58</v>
      </c>
      <c r="D20" s="184"/>
      <c r="E20" s="184" t="s">
        <v>98</v>
      </c>
      <c r="F20" s="184" t="s">
        <v>99</v>
      </c>
      <c r="G20" s="184" t="s">
        <v>61</v>
      </c>
      <c r="H20" s="87"/>
      <c r="I20" s="87" t="s">
        <v>86</v>
      </c>
      <c r="J20" s="87"/>
      <c r="K20" s="176"/>
      <c r="L20" s="79">
        <v>21</v>
      </c>
      <c r="M20" s="79">
        <v>0</v>
      </c>
      <c r="N20" s="79">
        <v>91</v>
      </c>
      <c r="O20" s="88">
        <v>4</v>
      </c>
      <c r="P20" s="89">
        <v>0</v>
      </c>
      <c r="Q20" s="90">
        <f>O20+P20</f>
        <v>4</v>
      </c>
      <c r="R20" s="80">
        <f>IFERROR(Q20/N20,"-")</f>
        <v>0.043956043956044</v>
      </c>
      <c r="S20" s="79">
        <v>2</v>
      </c>
      <c r="T20" s="79">
        <v>1</v>
      </c>
      <c r="U20" s="80">
        <f>IFERROR(T20/(Q20),"-")</f>
        <v>0.25</v>
      </c>
      <c r="V20" s="81"/>
      <c r="W20" s="82">
        <v>2</v>
      </c>
      <c r="X20" s="80">
        <f>IF(Q20=0,"-",W20/Q20)</f>
        <v>0.5</v>
      </c>
      <c r="Y20" s="181">
        <v>16000</v>
      </c>
      <c r="Z20" s="182">
        <f>IFERROR(Y20/Q20,"-")</f>
        <v>4000</v>
      </c>
      <c r="AA20" s="182">
        <f>IFERROR(Y20/W20,"-")</f>
        <v>8000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2</v>
      </c>
      <c r="BY20" s="124">
        <f>IF(Q20=0,"",IF(BX20=0,"",(BX20/Q20)))</f>
        <v>0.5</v>
      </c>
      <c r="BZ20" s="125">
        <v>1</v>
      </c>
      <c r="CA20" s="126">
        <f>IFERROR(BZ20/BX20,"-")</f>
        <v>0.5</v>
      </c>
      <c r="CB20" s="127">
        <v>3000</v>
      </c>
      <c r="CC20" s="128">
        <f>IFERROR(CB20/BX20,"-")</f>
        <v>1500</v>
      </c>
      <c r="CD20" s="129">
        <v>1</v>
      </c>
      <c r="CE20" s="129"/>
      <c r="CF20" s="129"/>
      <c r="CG20" s="130">
        <v>1</v>
      </c>
      <c r="CH20" s="131">
        <f>IF(Q20=0,"",IF(CG20=0,"",(CG20/Q20)))</f>
        <v>0.25</v>
      </c>
      <c r="CI20" s="132">
        <v>1</v>
      </c>
      <c r="CJ20" s="133">
        <f>IFERROR(CI20/CG20,"-")</f>
        <v>1</v>
      </c>
      <c r="CK20" s="134">
        <v>13000</v>
      </c>
      <c r="CL20" s="135">
        <f>IFERROR(CK20/CG20,"-")</f>
        <v>13000</v>
      </c>
      <c r="CM20" s="136"/>
      <c r="CN20" s="136"/>
      <c r="CO20" s="136">
        <v>1</v>
      </c>
      <c r="CP20" s="137">
        <v>2</v>
      </c>
      <c r="CQ20" s="138">
        <v>16000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98</v>
      </c>
      <c r="F21" s="184" t="s">
        <v>99</v>
      </c>
      <c r="G21" s="184" t="s">
        <v>66</v>
      </c>
      <c r="H21" s="87"/>
      <c r="I21" s="87"/>
      <c r="J21" s="87"/>
      <c r="K21" s="176"/>
      <c r="L21" s="79">
        <v>28</v>
      </c>
      <c r="M21" s="79">
        <v>14</v>
      </c>
      <c r="N21" s="79">
        <v>12</v>
      </c>
      <c r="O21" s="88">
        <v>4</v>
      </c>
      <c r="P21" s="89">
        <v>0</v>
      </c>
      <c r="Q21" s="90">
        <f>O21+P21</f>
        <v>4</v>
      </c>
      <c r="R21" s="80">
        <f>IFERROR(Q21/N21,"-")</f>
        <v>0.33333333333333</v>
      </c>
      <c r="S21" s="79">
        <v>3</v>
      </c>
      <c r="T21" s="79">
        <v>0</v>
      </c>
      <c r="U21" s="80">
        <f>IFERROR(T21/(Q21),"-")</f>
        <v>0</v>
      </c>
      <c r="V21" s="81"/>
      <c r="W21" s="82">
        <v>4</v>
      </c>
      <c r="X21" s="80">
        <f>IF(Q21=0,"-",W21/Q21)</f>
        <v>1</v>
      </c>
      <c r="Y21" s="181">
        <v>163000</v>
      </c>
      <c r="Z21" s="182">
        <f>IFERROR(Y21/Q21,"-")</f>
        <v>40750</v>
      </c>
      <c r="AA21" s="182">
        <f>IFERROR(Y21/W21,"-")</f>
        <v>40750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3</v>
      </c>
      <c r="BY21" s="124">
        <f>IF(Q21=0,"",IF(BX21=0,"",(BX21/Q21)))</f>
        <v>0.75</v>
      </c>
      <c r="BZ21" s="125">
        <v>3</v>
      </c>
      <c r="CA21" s="126">
        <f>IFERROR(BZ21/BX21,"-")</f>
        <v>1</v>
      </c>
      <c r="CB21" s="127">
        <v>160000</v>
      </c>
      <c r="CC21" s="128">
        <f>IFERROR(CB21/BX21,"-")</f>
        <v>53333.333333333</v>
      </c>
      <c r="CD21" s="129">
        <v>1</v>
      </c>
      <c r="CE21" s="129"/>
      <c r="CF21" s="129">
        <v>2</v>
      </c>
      <c r="CG21" s="130">
        <v>1</v>
      </c>
      <c r="CH21" s="131">
        <f>IF(Q21=0,"",IF(CG21=0,"",(CG21/Q21)))</f>
        <v>0.25</v>
      </c>
      <c r="CI21" s="132">
        <v>1</v>
      </c>
      <c r="CJ21" s="133">
        <f>IFERROR(CI21/CG21,"-")</f>
        <v>1</v>
      </c>
      <c r="CK21" s="134">
        <v>3000</v>
      </c>
      <c r="CL21" s="135">
        <f>IFERROR(CK21/CG21,"-")</f>
        <v>3000</v>
      </c>
      <c r="CM21" s="136">
        <v>1</v>
      </c>
      <c r="CN21" s="136"/>
      <c r="CO21" s="136"/>
      <c r="CP21" s="137">
        <v>4</v>
      </c>
      <c r="CQ21" s="138">
        <v>163000</v>
      </c>
      <c r="CR21" s="138">
        <v>129000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1.5807692307692</v>
      </c>
      <c r="B22" s="184" t="s">
        <v>101</v>
      </c>
      <c r="C22" s="184" t="s">
        <v>58</v>
      </c>
      <c r="D22" s="184"/>
      <c r="E22" s="184" t="s">
        <v>102</v>
      </c>
      <c r="F22" s="184" t="s">
        <v>103</v>
      </c>
      <c r="G22" s="184" t="s">
        <v>61</v>
      </c>
      <c r="H22" s="87" t="s">
        <v>104</v>
      </c>
      <c r="I22" s="87" t="s">
        <v>105</v>
      </c>
      <c r="J22" s="87" t="s">
        <v>106</v>
      </c>
      <c r="K22" s="176">
        <v>260000</v>
      </c>
      <c r="L22" s="79">
        <v>1</v>
      </c>
      <c r="M22" s="79">
        <v>0</v>
      </c>
      <c r="N22" s="79">
        <v>26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IFERROR(K22/SUM(Q22:Q27),"-")</f>
        <v>28888.888888889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SUM(Y22:Y27)-SUM(K22:K27)</f>
        <v>151000</v>
      </c>
      <c r="AC22" s="83">
        <f>SUM(Y22:Y27)/SUM(K22:K27)</f>
        <v>1.5807692307692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 t="s">
        <v>102</v>
      </c>
      <c r="F23" s="184" t="s">
        <v>103</v>
      </c>
      <c r="G23" s="184" t="s">
        <v>66</v>
      </c>
      <c r="H23" s="87"/>
      <c r="I23" s="87"/>
      <c r="J23" s="87"/>
      <c r="K23" s="176"/>
      <c r="L23" s="79">
        <v>21</v>
      </c>
      <c r="M23" s="79">
        <v>6</v>
      </c>
      <c r="N23" s="79">
        <v>4</v>
      </c>
      <c r="O23" s="88">
        <v>2</v>
      </c>
      <c r="P23" s="89">
        <v>0</v>
      </c>
      <c r="Q23" s="90">
        <f>O23+P23</f>
        <v>2</v>
      </c>
      <c r="R23" s="80">
        <f>IFERROR(Q23/N23,"-")</f>
        <v>0.5</v>
      </c>
      <c r="S23" s="79">
        <v>1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0.5</v>
      </c>
      <c r="Y23" s="181">
        <v>79000</v>
      </c>
      <c r="Z23" s="182">
        <f>IFERROR(Y23/Q23,"-")</f>
        <v>39500</v>
      </c>
      <c r="AA23" s="182">
        <f>IFERROR(Y23/W23,"-")</f>
        <v>79000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>
        <v>1</v>
      </c>
      <c r="CA23" s="126">
        <f>IFERROR(BZ23/BX23,"-")</f>
        <v>1</v>
      </c>
      <c r="CB23" s="127">
        <v>79000</v>
      </c>
      <c r="CC23" s="128">
        <f>IFERROR(CB23/BX23,"-")</f>
        <v>79000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79000</v>
      </c>
      <c r="CR23" s="138">
        <v>79000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/>
      <c r="I24" s="87" t="s">
        <v>105</v>
      </c>
      <c r="J24" s="87" t="s">
        <v>111</v>
      </c>
      <c r="K24" s="176"/>
      <c r="L24" s="79">
        <v>8</v>
      </c>
      <c r="M24" s="79">
        <v>0</v>
      </c>
      <c r="N24" s="79">
        <v>37</v>
      </c>
      <c r="O24" s="88">
        <v>2</v>
      </c>
      <c r="P24" s="89">
        <v>0</v>
      </c>
      <c r="Q24" s="90">
        <f>O24+P24</f>
        <v>2</v>
      </c>
      <c r="R24" s="80">
        <f>IFERROR(Q24/N24,"-")</f>
        <v>0.054054054054054</v>
      </c>
      <c r="S24" s="79">
        <v>0</v>
      </c>
      <c r="T24" s="79">
        <v>2</v>
      </c>
      <c r="U24" s="80">
        <f>IFERROR(T24/(Q24),"-")</f>
        <v>1</v>
      </c>
      <c r="V24" s="81"/>
      <c r="W24" s="82">
        <v>1</v>
      </c>
      <c r="X24" s="80">
        <f>IF(Q24=0,"-",W24/Q24)</f>
        <v>0.5</v>
      </c>
      <c r="Y24" s="181">
        <v>35000</v>
      </c>
      <c r="Z24" s="182">
        <f>IFERROR(Y24/Q24,"-")</f>
        <v>17500</v>
      </c>
      <c r="AA24" s="182">
        <f>IFERROR(Y24/W24,"-")</f>
        <v>35000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0.5</v>
      </c>
      <c r="BQ24" s="118">
        <v>1</v>
      </c>
      <c r="BR24" s="119">
        <f>IFERROR(BQ24/BO24,"-")</f>
        <v>1</v>
      </c>
      <c r="BS24" s="120">
        <v>35000</v>
      </c>
      <c r="BT24" s="121">
        <f>IFERROR(BS24/BO24,"-")</f>
        <v>35000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35000</v>
      </c>
      <c r="CR24" s="138">
        <v>35000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112</v>
      </c>
      <c r="C25" s="184" t="s">
        <v>58</v>
      </c>
      <c r="D25" s="184"/>
      <c r="E25" s="184" t="s">
        <v>109</v>
      </c>
      <c r="F25" s="184" t="s">
        <v>110</v>
      </c>
      <c r="G25" s="184" t="s">
        <v>66</v>
      </c>
      <c r="H25" s="87"/>
      <c r="I25" s="87"/>
      <c r="J25" s="87"/>
      <c r="K25" s="176"/>
      <c r="L25" s="79">
        <v>26</v>
      </c>
      <c r="M25" s="79">
        <v>17</v>
      </c>
      <c r="N25" s="79">
        <v>22</v>
      </c>
      <c r="O25" s="88">
        <v>2</v>
      </c>
      <c r="P25" s="89">
        <v>0</v>
      </c>
      <c r="Q25" s="90">
        <f>O25+P25</f>
        <v>2</v>
      </c>
      <c r="R25" s="80">
        <f>IFERROR(Q25/N25,"-")</f>
        <v>0.090909090909091</v>
      </c>
      <c r="S25" s="79">
        <v>2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0.5</v>
      </c>
      <c r="Y25" s="181">
        <v>46000</v>
      </c>
      <c r="Z25" s="182">
        <f>IFERROR(Y25/Q25,"-")</f>
        <v>23000</v>
      </c>
      <c r="AA25" s="182">
        <f>IFERROR(Y25/W25,"-")</f>
        <v>46000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>
        <v>1</v>
      </c>
      <c r="BR25" s="119">
        <f>IFERROR(BQ25/BO25,"-")</f>
        <v>1</v>
      </c>
      <c r="BS25" s="120">
        <v>46000</v>
      </c>
      <c r="BT25" s="121">
        <f>IFERROR(BS25/BO25,"-")</f>
        <v>46000</v>
      </c>
      <c r="BU25" s="122"/>
      <c r="BV25" s="122"/>
      <c r="BW25" s="122">
        <v>1</v>
      </c>
      <c r="BX25" s="123">
        <v>1</v>
      </c>
      <c r="BY25" s="124">
        <f>IF(Q25=0,"",IF(BX25=0,"",(BX25/Q25)))</f>
        <v>0.5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46000</v>
      </c>
      <c r="CR25" s="138">
        <v>46000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113</v>
      </c>
      <c r="C26" s="184" t="s">
        <v>58</v>
      </c>
      <c r="D26" s="184"/>
      <c r="E26" s="184" t="s">
        <v>94</v>
      </c>
      <c r="F26" s="184" t="s">
        <v>95</v>
      </c>
      <c r="G26" s="184" t="s">
        <v>61</v>
      </c>
      <c r="H26" s="87"/>
      <c r="I26" s="87" t="s">
        <v>105</v>
      </c>
      <c r="J26" s="87" t="s">
        <v>114</v>
      </c>
      <c r="K26" s="176"/>
      <c r="L26" s="79">
        <v>6</v>
      </c>
      <c r="M26" s="79">
        <v>0</v>
      </c>
      <c r="N26" s="79">
        <v>47</v>
      </c>
      <c r="O26" s="88">
        <v>2</v>
      </c>
      <c r="P26" s="89">
        <v>0</v>
      </c>
      <c r="Q26" s="90">
        <f>O26+P26</f>
        <v>2</v>
      </c>
      <c r="R26" s="80">
        <f>IFERROR(Q26/N26,"-")</f>
        <v>0.042553191489362</v>
      </c>
      <c r="S26" s="79">
        <v>1</v>
      </c>
      <c r="T26" s="79">
        <v>1</v>
      </c>
      <c r="U26" s="80">
        <f>IFERROR(T26/(Q26),"-")</f>
        <v>0.5</v>
      </c>
      <c r="V26" s="81"/>
      <c r="W26" s="82">
        <v>1</v>
      </c>
      <c r="X26" s="80">
        <f>IF(Q26=0,"-",W26/Q26)</f>
        <v>0.5</v>
      </c>
      <c r="Y26" s="181">
        <v>196000</v>
      </c>
      <c r="Z26" s="182">
        <f>IFERROR(Y26/Q26,"-")</f>
        <v>98000</v>
      </c>
      <c r="AA26" s="182">
        <f>IFERROR(Y26/W26,"-")</f>
        <v>196000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>
        <v>1</v>
      </c>
      <c r="CH26" s="131">
        <f>IF(Q26=0,"",IF(CG26=0,"",(CG26/Q26)))</f>
        <v>0.5</v>
      </c>
      <c r="CI26" s="132">
        <v>1</v>
      </c>
      <c r="CJ26" s="133">
        <f>IFERROR(CI26/CG26,"-")</f>
        <v>1</v>
      </c>
      <c r="CK26" s="134">
        <v>196000</v>
      </c>
      <c r="CL26" s="135">
        <f>IFERROR(CK26/CG26,"-")</f>
        <v>196000</v>
      </c>
      <c r="CM26" s="136"/>
      <c r="CN26" s="136"/>
      <c r="CO26" s="136">
        <v>1</v>
      </c>
      <c r="CP26" s="137">
        <v>1</v>
      </c>
      <c r="CQ26" s="138">
        <v>196000</v>
      </c>
      <c r="CR26" s="138">
        <v>196000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115</v>
      </c>
      <c r="C27" s="184" t="s">
        <v>58</v>
      </c>
      <c r="D27" s="184"/>
      <c r="E27" s="184" t="s">
        <v>94</v>
      </c>
      <c r="F27" s="184" t="s">
        <v>95</v>
      </c>
      <c r="G27" s="184" t="s">
        <v>66</v>
      </c>
      <c r="H27" s="87"/>
      <c r="I27" s="87"/>
      <c r="J27" s="87"/>
      <c r="K27" s="176"/>
      <c r="L27" s="79">
        <v>12</v>
      </c>
      <c r="M27" s="79">
        <v>9</v>
      </c>
      <c r="N27" s="79">
        <v>5</v>
      </c>
      <c r="O27" s="88">
        <v>1</v>
      </c>
      <c r="P27" s="89">
        <v>0</v>
      </c>
      <c r="Q27" s="90">
        <f>O27+P27</f>
        <v>1</v>
      </c>
      <c r="R27" s="80">
        <f>IFERROR(Q27/N27,"-")</f>
        <v>0.2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1</v>
      </c>
      <c r="Y27" s="181">
        <v>55000</v>
      </c>
      <c r="Z27" s="182">
        <f>IFERROR(Y27/Q27,"-")</f>
        <v>55000</v>
      </c>
      <c r="AA27" s="182">
        <f>IFERROR(Y27/W27,"-")</f>
        <v>55000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>
        <v>1</v>
      </c>
      <c r="CH27" s="131">
        <f>IF(Q27=0,"",IF(CG27=0,"",(CG27/Q27)))</f>
        <v>1</v>
      </c>
      <c r="CI27" s="132">
        <v>1</v>
      </c>
      <c r="CJ27" s="133">
        <f>IFERROR(CI27/CG27,"-")</f>
        <v>1</v>
      </c>
      <c r="CK27" s="134">
        <v>55000</v>
      </c>
      <c r="CL27" s="135">
        <f>IFERROR(CK27/CG27,"-")</f>
        <v>55000</v>
      </c>
      <c r="CM27" s="136"/>
      <c r="CN27" s="136"/>
      <c r="CO27" s="136">
        <v>1</v>
      </c>
      <c r="CP27" s="137">
        <v>1</v>
      </c>
      <c r="CQ27" s="138">
        <v>55000</v>
      </c>
      <c r="CR27" s="138">
        <v>55000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0.48333333333333</v>
      </c>
      <c r="B28" s="184" t="s">
        <v>116</v>
      </c>
      <c r="C28" s="184" t="s">
        <v>58</v>
      </c>
      <c r="D28" s="184"/>
      <c r="E28" s="184" t="s">
        <v>68</v>
      </c>
      <c r="F28" s="184" t="s">
        <v>69</v>
      </c>
      <c r="G28" s="184" t="s">
        <v>61</v>
      </c>
      <c r="H28" s="87" t="s">
        <v>85</v>
      </c>
      <c r="I28" s="87" t="s">
        <v>117</v>
      </c>
      <c r="J28" s="186" t="s">
        <v>118</v>
      </c>
      <c r="K28" s="176">
        <v>120000</v>
      </c>
      <c r="L28" s="79">
        <v>18</v>
      </c>
      <c r="M28" s="79">
        <v>0</v>
      </c>
      <c r="N28" s="79">
        <v>81</v>
      </c>
      <c r="O28" s="88">
        <v>7</v>
      </c>
      <c r="P28" s="89">
        <v>0</v>
      </c>
      <c r="Q28" s="90">
        <f>O28+P28</f>
        <v>7</v>
      </c>
      <c r="R28" s="80">
        <f>IFERROR(Q28/N28,"-")</f>
        <v>0.08641975308642</v>
      </c>
      <c r="S28" s="79">
        <v>2</v>
      </c>
      <c r="T28" s="79">
        <v>1</v>
      </c>
      <c r="U28" s="80">
        <f>IFERROR(T28/(Q28),"-")</f>
        <v>0.14285714285714</v>
      </c>
      <c r="V28" s="81">
        <f>IFERROR(K28/SUM(Q28:Q29),"-")</f>
        <v>13333.333333333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-62000</v>
      </c>
      <c r="AC28" s="83">
        <f>SUM(Y28:Y29)/SUM(K28:K29)</f>
        <v>0.48333333333333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0.42857142857143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0.57142857142857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68</v>
      </c>
      <c r="F29" s="184" t="s">
        <v>69</v>
      </c>
      <c r="G29" s="184" t="s">
        <v>66</v>
      </c>
      <c r="H29" s="87"/>
      <c r="I29" s="87"/>
      <c r="J29" s="87"/>
      <c r="K29" s="176"/>
      <c r="L29" s="79">
        <v>45</v>
      </c>
      <c r="M29" s="79">
        <v>8</v>
      </c>
      <c r="N29" s="79">
        <v>6</v>
      </c>
      <c r="O29" s="88">
        <v>2</v>
      </c>
      <c r="P29" s="89">
        <v>0</v>
      </c>
      <c r="Q29" s="90">
        <f>O29+P29</f>
        <v>2</v>
      </c>
      <c r="R29" s="80">
        <f>IFERROR(Q29/N29,"-")</f>
        <v>0.33333333333333</v>
      </c>
      <c r="S29" s="79">
        <v>1</v>
      </c>
      <c r="T29" s="79">
        <v>0</v>
      </c>
      <c r="U29" s="80">
        <f>IFERROR(T29/(Q29),"-")</f>
        <v>0</v>
      </c>
      <c r="V29" s="81"/>
      <c r="W29" s="82">
        <v>1</v>
      </c>
      <c r="X29" s="80">
        <f>IF(Q29=0,"-",W29/Q29)</f>
        <v>0.5</v>
      </c>
      <c r="Y29" s="181">
        <v>58000</v>
      </c>
      <c r="Z29" s="182">
        <f>IFERROR(Y29/Q29,"-")</f>
        <v>29000</v>
      </c>
      <c r="AA29" s="182">
        <f>IFERROR(Y29/W29,"-")</f>
        <v>58000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>
        <v>1</v>
      </c>
      <c r="BR29" s="119">
        <f>IFERROR(BQ29/BO29,"-")</f>
        <v>1</v>
      </c>
      <c r="BS29" s="120">
        <v>58000</v>
      </c>
      <c r="BT29" s="121">
        <f>IFERROR(BS29/BO29,"-")</f>
        <v>58000</v>
      </c>
      <c r="BU29" s="122"/>
      <c r="BV29" s="122"/>
      <c r="BW29" s="122">
        <v>1</v>
      </c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>
        <v>1</v>
      </c>
      <c r="CH29" s="131">
        <f>IF(Q29=0,"",IF(CG29=0,"",(CG29/Q29)))</f>
        <v>0.5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1</v>
      </c>
      <c r="CQ29" s="138">
        <v>58000</v>
      </c>
      <c r="CR29" s="138">
        <v>58000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0.78666666666667</v>
      </c>
      <c r="B30" s="184" t="s">
        <v>120</v>
      </c>
      <c r="C30" s="184" t="s">
        <v>58</v>
      </c>
      <c r="D30" s="184"/>
      <c r="E30" s="184" t="s">
        <v>68</v>
      </c>
      <c r="F30" s="184" t="s">
        <v>69</v>
      </c>
      <c r="G30" s="184" t="s">
        <v>61</v>
      </c>
      <c r="H30" s="87" t="s">
        <v>121</v>
      </c>
      <c r="I30" s="87" t="s">
        <v>117</v>
      </c>
      <c r="J30" s="186" t="s">
        <v>70</v>
      </c>
      <c r="K30" s="176">
        <v>150000</v>
      </c>
      <c r="L30" s="79">
        <v>26</v>
      </c>
      <c r="M30" s="79">
        <v>0</v>
      </c>
      <c r="N30" s="79">
        <v>81</v>
      </c>
      <c r="O30" s="88">
        <v>8</v>
      </c>
      <c r="P30" s="89">
        <v>0</v>
      </c>
      <c r="Q30" s="90">
        <f>O30+P30</f>
        <v>8</v>
      </c>
      <c r="R30" s="80">
        <f>IFERROR(Q30/N30,"-")</f>
        <v>0.098765432098765</v>
      </c>
      <c r="S30" s="79">
        <v>1</v>
      </c>
      <c r="T30" s="79">
        <v>3</v>
      </c>
      <c r="U30" s="80">
        <f>IFERROR(T30/(Q30),"-")</f>
        <v>0.375</v>
      </c>
      <c r="V30" s="81">
        <f>IFERROR(K30/SUM(Q30:Q31),"-")</f>
        <v>12500</v>
      </c>
      <c r="W30" s="82">
        <v>1</v>
      </c>
      <c r="X30" s="80">
        <f>IF(Q30=0,"-",W30/Q30)</f>
        <v>0.125</v>
      </c>
      <c r="Y30" s="181">
        <v>5000</v>
      </c>
      <c r="Z30" s="182">
        <f>IFERROR(Y30/Q30,"-")</f>
        <v>625</v>
      </c>
      <c r="AA30" s="182">
        <f>IFERROR(Y30/W30,"-")</f>
        <v>5000</v>
      </c>
      <c r="AB30" s="176">
        <f>SUM(Y30:Y31)-SUM(K30:K31)</f>
        <v>-32000</v>
      </c>
      <c r="AC30" s="83">
        <f>SUM(Y30:Y31)/SUM(K30:K31)</f>
        <v>0.78666666666667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3</v>
      </c>
      <c r="BG30" s="110">
        <f>IF(Q30=0,"",IF(BF30=0,"",(BF30/Q30)))</f>
        <v>0.375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0.375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0.25</v>
      </c>
      <c r="BZ30" s="125">
        <v>1</v>
      </c>
      <c r="CA30" s="126">
        <f>IFERROR(BZ30/BX30,"-")</f>
        <v>0.5</v>
      </c>
      <c r="CB30" s="127">
        <v>5000</v>
      </c>
      <c r="CC30" s="128">
        <f>IFERROR(CB30/BX30,"-")</f>
        <v>2500</v>
      </c>
      <c r="CD30" s="129">
        <v>1</v>
      </c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5000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122</v>
      </c>
      <c r="C31" s="184" t="s">
        <v>58</v>
      </c>
      <c r="D31" s="184"/>
      <c r="E31" s="184" t="s">
        <v>68</v>
      </c>
      <c r="F31" s="184" t="s">
        <v>69</v>
      </c>
      <c r="G31" s="184" t="s">
        <v>66</v>
      </c>
      <c r="H31" s="87"/>
      <c r="I31" s="87"/>
      <c r="J31" s="87"/>
      <c r="K31" s="176"/>
      <c r="L31" s="79">
        <v>22</v>
      </c>
      <c r="M31" s="79">
        <v>17</v>
      </c>
      <c r="N31" s="79">
        <v>30</v>
      </c>
      <c r="O31" s="88">
        <v>4</v>
      </c>
      <c r="P31" s="89">
        <v>0</v>
      </c>
      <c r="Q31" s="90">
        <f>O31+P31</f>
        <v>4</v>
      </c>
      <c r="R31" s="80">
        <f>IFERROR(Q31/N31,"-")</f>
        <v>0.13333333333333</v>
      </c>
      <c r="S31" s="79">
        <v>1</v>
      </c>
      <c r="T31" s="79">
        <v>1</v>
      </c>
      <c r="U31" s="80">
        <f>IFERROR(T31/(Q31),"-")</f>
        <v>0.25</v>
      </c>
      <c r="V31" s="81"/>
      <c r="W31" s="82">
        <v>1</v>
      </c>
      <c r="X31" s="80">
        <f>IF(Q31=0,"-",W31/Q31)</f>
        <v>0.25</v>
      </c>
      <c r="Y31" s="181">
        <v>113000</v>
      </c>
      <c r="Z31" s="182">
        <f>IFERROR(Y31/Q31,"-")</f>
        <v>28250</v>
      </c>
      <c r="AA31" s="182">
        <f>IFERROR(Y31/W31,"-")</f>
        <v>113000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3</v>
      </c>
      <c r="BY31" s="124">
        <f>IF(Q31=0,"",IF(BX31=0,"",(BX31/Q31)))</f>
        <v>0.75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>
        <v>1</v>
      </c>
      <c r="CH31" s="131">
        <f>IF(Q31=0,"",IF(CG31=0,"",(CG31/Q31)))</f>
        <v>0.25</v>
      </c>
      <c r="CI31" s="132">
        <v>1</v>
      </c>
      <c r="CJ31" s="133">
        <f>IFERROR(CI31/CG31,"-")</f>
        <v>1</v>
      </c>
      <c r="CK31" s="134">
        <v>113000</v>
      </c>
      <c r="CL31" s="135">
        <f>IFERROR(CK31/CG31,"-")</f>
        <v>113000</v>
      </c>
      <c r="CM31" s="136"/>
      <c r="CN31" s="136"/>
      <c r="CO31" s="136">
        <v>1</v>
      </c>
      <c r="CP31" s="137">
        <v>1</v>
      </c>
      <c r="CQ31" s="138">
        <v>113000</v>
      </c>
      <c r="CR31" s="138">
        <v>113000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0.70769230769231</v>
      </c>
      <c r="B32" s="184" t="s">
        <v>123</v>
      </c>
      <c r="C32" s="184" t="s">
        <v>58</v>
      </c>
      <c r="D32" s="184"/>
      <c r="E32" s="184" t="s">
        <v>78</v>
      </c>
      <c r="F32" s="184" t="s">
        <v>79</v>
      </c>
      <c r="G32" s="184" t="s">
        <v>61</v>
      </c>
      <c r="H32" s="87" t="s">
        <v>104</v>
      </c>
      <c r="I32" s="87" t="s">
        <v>124</v>
      </c>
      <c r="J32" s="186" t="s">
        <v>70</v>
      </c>
      <c r="K32" s="176">
        <v>65000</v>
      </c>
      <c r="L32" s="79">
        <v>16</v>
      </c>
      <c r="M32" s="79">
        <v>0</v>
      </c>
      <c r="N32" s="79">
        <v>76</v>
      </c>
      <c r="O32" s="88">
        <v>4</v>
      </c>
      <c r="P32" s="89">
        <v>0</v>
      </c>
      <c r="Q32" s="90">
        <f>O32+P32</f>
        <v>4</v>
      </c>
      <c r="R32" s="80">
        <f>IFERROR(Q32/N32,"-")</f>
        <v>0.052631578947368</v>
      </c>
      <c r="S32" s="79">
        <v>1</v>
      </c>
      <c r="T32" s="79">
        <v>0</v>
      </c>
      <c r="U32" s="80">
        <f>IFERROR(T32/(Q32),"-")</f>
        <v>0</v>
      </c>
      <c r="V32" s="81">
        <f>IFERROR(K32/SUM(Q32:Q33),"-")</f>
        <v>8125</v>
      </c>
      <c r="W32" s="82">
        <v>1</v>
      </c>
      <c r="X32" s="80">
        <f>IF(Q32=0,"-",W32/Q32)</f>
        <v>0.25</v>
      </c>
      <c r="Y32" s="181">
        <v>3000</v>
      </c>
      <c r="Z32" s="182">
        <f>IFERROR(Y32/Q32,"-")</f>
        <v>750</v>
      </c>
      <c r="AA32" s="182">
        <f>IFERROR(Y32/W32,"-")</f>
        <v>3000</v>
      </c>
      <c r="AB32" s="176">
        <f>SUM(Y32:Y33)-SUM(K32:K33)</f>
        <v>-19000</v>
      </c>
      <c r="AC32" s="83">
        <f>SUM(Y32:Y33)/SUM(K32:K33)</f>
        <v>0.70769230769231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3</v>
      </c>
      <c r="BP32" s="117">
        <f>IF(Q32=0,"",IF(BO32=0,"",(BO32/Q32)))</f>
        <v>0.75</v>
      </c>
      <c r="BQ32" s="118">
        <v>1</v>
      </c>
      <c r="BR32" s="119">
        <f>IFERROR(BQ32/BO32,"-")</f>
        <v>0.33333333333333</v>
      </c>
      <c r="BS32" s="120">
        <v>3000</v>
      </c>
      <c r="BT32" s="121">
        <f>IFERROR(BS32/BO32,"-")</f>
        <v>1000</v>
      </c>
      <c r="BU32" s="122">
        <v>1</v>
      </c>
      <c r="BV32" s="122"/>
      <c r="BW32" s="122"/>
      <c r="BX32" s="123">
        <v>1</v>
      </c>
      <c r="BY32" s="124">
        <f>IF(Q32=0,"",IF(BX32=0,"",(BX32/Q32)))</f>
        <v>0.25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3000</v>
      </c>
      <c r="CR32" s="138">
        <v>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125</v>
      </c>
      <c r="C33" s="184" t="s">
        <v>58</v>
      </c>
      <c r="D33" s="184"/>
      <c r="E33" s="184" t="s">
        <v>78</v>
      </c>
      <c r="F33" s="184" t="s">
        <v>79</v>
      </c>
      <c r="G33" s="184" t="s">
        <v>66</v>
      </c>
      <c r="H33" s="87"/>
      <c r="I33" s="87"/>
      <c r="J33" s="87"/>
      <c r="K33" s="176"/>
      <c r="L33" s="79">
        <v>12</v>
      </c>
      <c r="M33" s="79">
        <v>12</v>
      </c>
      <c r="N33" s="79">
        <v>7</v>
      </c>
      <c r="O33" s="88">
        <v>4</v>
      </c>
      <c r="P33" s="89">
        <v>0</v>
      </c>
      <c r="Q33" s="90">
        <f>O33+P33</f>
        <v>4</v>
      </c>
      <c r="R33" s="80">
        <f>IFERROR(Q33/N33,"-")</f>
        <v>0.57142857142857</v>
      </c>
      <c r="S33" s="79">
        <v>2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0.5</v>
      </c>
      <c r="Y33" s="181">
        <v>43000</v>
      </c>
      <c r="Z33" s="182">
        <f>IFERROR(Y33/Q33,"-")</f>
        <v>10750</v>
      </c>
      <c r="AA33" s="182">
        <f>IFERROR(Y33/W33,"-")</f>
        <v>21500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2</v>
      </c>
      <c r="BP33" s="117">
        <f>IF(Q33=0,"",IF(BO33=0,"",(BO33/Q33)))</f>
        <v>0.5</v>
      </c>
      <c r="BQ33" s="118">
        <v>1</v>
      </c>
      <c r="BR33" s="119">
        <f>IFERROR(BQ33/BO33,"-")</f>
        <v>0.5</v>
      </c>
      <c r="BS33" s="120">
        <v>3000</v>
      </c>
      <c r="BT33" s="121">
        <f>IFERROR(BS33/BO33,"-")</f>
        <v>1500</v>
      </c>
      <c r="BU33" s="122">
        <v>1</v>
      </c>
      <c r="BV33" s="122"/>
      <c r="BW33" s="122"/>
      <c r="BX33" s="123">
        <v>1</v>
      </c>
      <c r="BY33" s="124">
        <f>IF(Q33=0,"",IF(BX33=0,"",(BX33/Q33)))</f>
        <v>0.25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0.25</v>
      </c>
      <c r="CI33" s="132">
        <v>1</v>
      </c>
      <c r="CJ33" s="133">
        <f>IFERROR(CI33/CG33,"-")</f>
        <v>1</v>
      </c>
      <c r="CK33" s="134">
        <v>40000</v>
      </c>
      <c r="CL33" s="135">
        <f>IFERROR(CK33/CG33,"-")</f>
        <v>40000</v>
      </c>
      <c r="CM33" s="136"/>
      <c r="CN33" s="136"/>
      <c r="CO33" s="136">
        <v>1</v>
      </c>
      <c r="CP33" s="137">
        <v>2</v>
      </c>
      <c r="CQ33" s="138">
        <v>43000</v>
      </c>
      <c r="CR33" s="138">
        <v>40000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0.43076923076923</v>
      </c>
      <c r="B34" s="184" t="s">
        <v>126</v>
      </c>
      <c r="C34" s="184" t="s">
        <v>58</v>
      </c>
      <c r="D34" s="184"/>
      <c r="E34" s="184" t="s">
        <v>127</v>
      </c>
      <c r="F34" s="184" t="s">
        <v>128</v>
      </c>
      <c r="G34" s="184" t="s">
        <v>61</v>
      </c>
      <c r="H34" s="87" t="s">
        <v>104</v>
      </c>
      <c r="I34" s="87" t="s">
        <v>124</v>
      </c>
      <c r="J34" s="186" t="s">
        <v>129</v>
      </c>
      <c r="K34" s="176">
        <v>65000</v>
      </c>
      <c r="L34" s="79">
        <v>7</v>
      </c>
      <c r="M34" s="79">
        <v>0</v>
      </c>
      <c r="N34" s="79">
        <v>36</v>
      </c>
      <c r="O34" s="88">
        <v>1</v>
      </c>
      <c r="P34" s="89">
        <v>0</v>
      </c>
      <c r="Q34" s="90">
        <f>O34+P34</f>
        <v>1</v>
      </c>
      <c r="R34" s="80">
        <f>IFERROR(Q34/N34,"-")</f>
        <v>0.027777777777778</v>
      </c>
      <c r="S34" s="79">
        <v>0</v>
      </c>
      <c r="T34" s="79">
        <v>0</v>
      </c>
      <c r="U34" s="80">
        <f>IFERROR(T34/(Q34),"-")</f>
        <v>0</v>
      </c>
      <c r="V34" s="81">
        <f>IFERROR(K34/SUM(Q34:Q35),"-")</f>
        <v>21666.666666667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-37000</v>
      </c>
      <c r="AC34" s="83">
        <f>SUM(Y34:Y35)/SUM(K34:K35)</f>
        <v>0.43076923076923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1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130</v>
      </c>
      <c r="C35" s="184" t="s">
        <v>58</v>
      </c>
      <c r="D35" s="184"/>
      <c r="E35" s="184" t="s">
        <v>127</v>
      </c>
      <c r="F35" s="184" t="s">
        <v>128</v>
      </c>
      <c r="G35" s="184" t="s">
        <v>66</v>
      </c>
      <c r="H35" s="87"/>
      <c r="I35" s="87"/>
      <c r="J35" s="87"/>
      <c r="K35" s="176"/>
      <c r="L35" s="79">
        <v>8</v>
      </c>
      <c r="M35" s="79">
        <v>8</v>
      </c>
      <c r="N35" s="79">
        <v>20</v>
      </c>
      <c r="O35" s="88">
        <v>2</v>
      </c>
      <c r="P35" s="89">
        <v>0</v>
      </c>
      <c r="Q35" s="90">
        <f>O35+P35</f>
        <v>2</v>
      </c>
      <c r="R35" s="80">
        <f>IFERROR(Q35/N35,"-")</f>
        <v>0.1</v>
      </c>
      <c r="S35" s="79">
        <v>1</v>
      </c>
      <c r="T35" s="79">
        <v>0</v>
      </c>
      <c r="U35" s="80">
        <f>IFERROR(T35/(Q35),"-")</f>
        <v>0</v>
      </c>
      <c r="V35" s="81"/>
      <c r="W35" s="82">
        <v>2</v>
      </c>
      <c r="X35" s="80">
        <f>IF(Q35=0,"-",W35/Q35)</f>
        <v>1</v>
      </c>
      <c r="Y35" s="181">
        <v>28000</v>
      </c>
      <c r="Z35" s="182">
        <f>IFERROR(Y35/Q35,"-")</f>
        <v>14000</v>
      </c>
      <c r="AA35" s="182">
        <f>IFERROR(Y35/W35,"-")</f>
        <v>14000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>
        <v>1</v>
      </c>
      <c r="BR35" s="119">
        <f>IFERROR(BQ35/BO35,"-")</f>
        <v>1</v>
      </c>
      <c r="BS35" s="120">
        <v>23000</v>
      </c>
      <c r="BT35" s="121">
        <f>IFERROR(BS35/BO35,"-")</f>
        <v>23000</v>
      </c>
      <c r="BU35" s="122"/>
      <c r="BV35" s="122"/>
      <c r="BW35" s="122">
        <v>1</v>
      </c>
      <c r="BX35" s="123">
        <v>1</v>
      </c>
      <c r="BY35" s="124">
        <f>IF(Q35=0,"",IF(BX35=0,"",(BX35/Q35)))</f>
        <v>0.5</v>
      </c>
      <c r="BZ35" s="125">
        <v>1</v>
      </c>
      <c r="CA35" s="126">
        <f>IFERROR(BZ35/BX35,"-")</f>
        <v>1</v>
      </c>
      <c r="CB35" s="127">
        <v>5000</v>
      </c>
      <c r="CC35" s="128">
        <f>IFERROR(CB35/BX35,"-")</f>
        <v>5000</v>
      </c>
      <c r="CD35" s="129">
        <v>1</v>
      </c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28000</v>
      </c>
      <c r="CR35" s="138">
        <v>23000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30"/>
      <c r="B36" s="84"/>
      <c r="C36" s="84"/>
      <c r="D36" s="85"/>
      <c r="E36" s="85"/>
      <c r="F36" s="85"/>
      <c r="G36" s="86"/>
      <c r="H36" s="87"/>
      <c r="I36" s="87"/>
      <c r="J36" s="87"/>
      <c r="K36" s="177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7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30"/>
      <c r="B37" s="37"/>
      <c r="C37" s="37"/>
      <c r="D37" s="21"/>
      <c r="E37" s="21"/>
      <c r="F37" s="21"/>
      <c r="G37" s="22"/>
      <c r="H37" s="36"/>
      <c r="I37" s="36"/>
      <c r="J37" s="73"/>
      <c r="K37" s="178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9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19">
        <f>AC38</f>
        <v>0.91329113924051</v>
      </c>
      <c r="B38" s="39"/>
      <c r="C38" s="39"/>
      <c r="D38" s="39"/>
      <c r="E38" s="39"/>
      <c r="F38" s="39"/>
      <c r="G38" s="39"/>
      <c r="H38" s="40" t="s">
        <v>131</v>
      </c>
      <c r="I38" s="40"/>
      <c r="J38" s="40"/>
      <c r="K38" s="179">
        <f>SUM(K6:K37)</f>
        <v>1580000</v>
      </c>
      <c r="L38" s="41">
        <f>SUM(L6:L37)</f>
        <v>692</v>
      </c>
      <c r="M38" s="41">
        <f>SUM(M6:M37)</f>
        <v>269</v>
      </c>
      <c r="N38" s="41">
        <f>SUM(N6:N37)</f>
        <v>1237</v>
      </c>
      <c r="O38" s="41">
        <f>SUM(O6:O37)</f>
        <v>112</v>
      </c>
      <c r="P38" s="41">
        <f>SUM(P6:P37)</f>
        <v>0</v>
      </c>
      <c r="Q38" s="41">
        <f>SUM(Q6:Q37)</f>
        <v>112</v>
      </c>
      <c r="R38" s="42">
        <f>IFERROR(Q38/N38,"-")</f>
        <v>0.090541632983023</v>
      </c>
      <c r="S38" s="76">
        <f>SUM(S6:S37)</f>
        <v>30</v>
      </c>
      <c r="T38" s="76">
        <f>SUM(T6:T37)</f>
        <v>24</v>
      </c>
      <c r="U38" s="42">
        <f>IFERROR(S38/Q38,"-")</f>
        <v>0.26785714285714</v>
      </c>
      <c r="V38" s="43">
        <f>IFERROR(K38/Q38,"-")</f>
        <v>14107.142857143</v>
      </c>
      <c r="W38" s="44">
        <f>SUM(W6:W37)</f>
        <v>41</v>
      </c>
      <c r="X38" s="42">
        <f>IFERROR(W38/Q38,"-")</f>
        <v>0.36607142857143</v>
      </c>
      <c r="Y38" s="179">
        <f>SUM(Y6:Y37)</f>
        <v>1443000</v>
      </c>
      <c r="Z38" s="179">
        <f>IFERROR(Y38/Q38,"-")</f>
        <v>12883.928571429</v>
      </c>
      <c r="AA38" s="179">
        <f>IFERROR(Y38/W38,"-")</f>
        <v>35195.12195122</v>
      </c>
      <c r="AB38" s="179">
        <f>Y38-K38</f>
        <v>-137000</v>
      </c>
      <c r="AC38" s="45">
        <f>Y38/K38</f>
        <v>0.91329113924051</v>
      </c>
      <c r="AD38" s="58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21"/>
    <mergeCell ref="K14:K21"/>
    <mergeCell ref="V14:V21"/>
    <mergeCell ref="AB14:AB21"/>
    <mergeCell ref="AC14:AC21"/>
    <mergeCell ref="A22:A27"/>
    <mergeCell ref="K22:K27"/>
    <mergeCell ref="V22:V27"/>
    <mergeCell ref="AB22:AB27"/>
    <mergeCell ref="AC22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</v>
      </c>
      <c r="B6" s="184" t="s">
        <v>133</v>
      </c>
      <c r="C6" s="184" t="s">
        <v>134</v>
      </c>
      <c r="D6" s="184" t="s">
        <v>135</v>
      </c>
      <c r="E6" s="184" t="s">
        <v>136</v>
      </c>
      <c r="F6" s="184"/>
      <c r="G6" s="184" t="s">
        <v>61</v>
      </c>
      <c r="H6" s="87" t="s">
        <v>137</v>
      </c>
      <c r="I6" s="87" t="s">
        <v>138</v>
      </c>
      <c r="J6" s="185" t="s">
        <v>139</v>
      </c>
      <c r="K6" s="176">
        <v>60000</v>
      </c>
      <c r="L6" s="79">
        <v>25</v>
      </c>
      <c r="M6" s="79">
        <v>0</v>
      </c>
      <c r="N6" s="79">
        <v>79</v>
      </c>
      <c r="O6" s="88">
        <v>9</v>
      </c>
      <c r="P6" s="89">
        <v>0</v>
      </c>
      <c r="Q6" s="90">
        <f>O6+P6</f>
        <v>9</v>
      </c>
      <c r="R6" s="80">
        <f>IFERROR(Q6/N6,"-")</f>
        <v>0.11392405063291</v>
      </c>
      <c r="S6" s="79">
        <v>1</v>
      </c>
      <c r="T6" s="79">
        <v>3</v>
      </c>
      <c r="U6" s="80">
        <f>IFERROR(T6/(Q6),"-")</f>
        <v>0.33333333333333</v>
      </c>
      <c r="V6" s="81">
        <f>IFERROR(K6/SUM(Q6:Q7),"-")</f>
        <v>2608.6956521739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-54000</v>
      </c>
      <c r="AC6" s="83">
        <f>SUM(Y6:Y7)/SUM(K6:K7)</f>
        <v>0.1</v>
      </c>
      <c r="AD6" s="77"/>
      <c r="AE6" s="91">
        <v>1</v>
      </c>
      <c r="AF6" s="92">
        <f>IF(Q6=0,"",IF(AE6=0,"",(AE6/Q6)))</f>
        <v>0.11111111111111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6</v>
      </c>
      <c r="AO6" s="98">
        <f>IF(Q6=0,"",IF(AN6=0,"",(AN6/Q6)))</f>
        <v>0.66666666666667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0.11111111111111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140</v>
      </c>
      <c r="C7" s="184" t="s">
        <v>134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118</v>
      </c>
      <c r="M7" s="79">
        <v>68</v>
      </c>
      <c r="N7" s="79">
        <v>63</v>
      </c>
      <c r="O7" s="88">
        <v>14</v>
      </c>
      <c r="P7" s="89">
        <v>0</v>
      </c>
      <c r="Q7" s="90">
        <f>O7+P7</f>
        <v>14</v>
      </c>
      <c r="R7" s="80">
        <f>IFERROR(Q7/N7,"-")</f>
        <v>0.22222222222222</v>
      </c>
      <c r="S7" s="79">
        <v>5</v>
      </c>
      <c r="T7" s="79">
        <v>0</v>
      </c>
      <c r="U7" s="80">
        <f>IFERROR(T7/(Q7),"-")</f>
        <v>0</v>
      </c>
      <c r="V7" s="81"/>
      <c r="W7" s="82">
        <v>2</v>
      </c>
      <c r="X7" s="80">
        <f>IF(Q7=0,"-",W7/Q7)</f>
        <v>0.14285714285714</v>
      </c>
      <c r="Y7" s="181">
        <v>6000</v>
      </c>
      <c r="Z7" s="182">
        <f>IFERROR(Y7/Q7,"-")</f>
        <v>428.57142857143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0.071428571428571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0.42857142857143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0.14285714285714</v>
      </c>
      <c r="BQ7" s="118">
        <v>1</v>
      </c>
      <c r="BR7" s="119">
        <f>IFERROR(BQ7/BO7,"-")</f>
        <v>0.5</v>
      </c>
      <c r="BS7" s="120">
        <v>3000</v>
      </c>
      <c r="BT7" s="121">
        <f>IFERROR(BS7/BO7,"-")</f>
        <v>1500</v>
      </c>
      <c r="BU7" s="122">
        <v>1</v>
      </c>
      <c r="BV7" s="122"/>
      <c r="BW7" s="122"/>
      <c r="BX7" s="123">
        <v>2</v>
      </c>
      <c r="BY7" s="124">
        <f>IF(Q7=0,"",IF(BX7=0,"",(BX7/Q7)))</f>
        <v>0.14285714285714</v>
      </c>
      <c r="BZ7" s="125">
        <v>1</v>
      </c>
      <c r="CA7" s="126">
        <f>IFERROR(BZ7/BX7,"-")</f>
        <v>0.5</v>
      </c>
      <c r="CB7" s="127">
        <v>3000</v>
      </c>
      <c r="CC7" s="128">
        <f>IFERROR(CB7/BX7,"-")</f>
        <v>1500</v>
      </c>
      <c r="CD7" s="129">
        <v>1</v>
      </c>
      <c r="CE7" s="129"/>
      <c r="CF7" s="129"/>
      <c r="CG7" s="130">
        <v>1</v>
      </c>
      <c r="CH7" s="131">
        <f>IF(Q7=0,"",IF(CG7=0,"",(CG7/Q7)))</f>
        <v>0.071428571428571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2</v>
      </c>
      <c r="CQ7" s="138">
        <v>6000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0.376</v>
      </c>
      <c r="B8" s="184" t="s">
        <v>141</v>
      </c>
      <c r="C8" s="184" t="s">
        <v>134</v>
      </c>
      <c r="D8" s="184" t="s">
        <v>142</v>
      </c>
      <c r="E8" s="184" t="s">
        <v>143</v>
      </c>
      <c r="F8" s="184"/>
      <c r="G8" s="184" t="s">
        <v>61</v>
      </c>
      <c r="H8" s="87" t="s">
        <v>144</v>
      </c>
      <c r="I8" s="87" t="s">
        <v>145</v>
      </c>
      <c r="J8" s="87" t="s">
        <v>146</v>
      </c>
      <c r="K8" s="176">
        <v>125000</v>
      </c>
      <c r="L8" s="79">
        <v>18</v>
      </c>
      <c r="M8" s="79">
        <v>0</v>
      </c>
      <c r="N8" s="79">
        <v>63</v>
      </c>
      <c r="O8" s="88">
        <v>9</v>
      </c>
      <c r="P8" s="89">
        <v>0</v>
      </c>
      <c r="Q8" s="90">
        <f>O8+P8</f>
        <v>9</v>
      </c>
      <c r="R8" s="80">
        <f>IFERROR(Q8/N8,"-")</f>
        <v>0.14285714285714</v>
      </c>
      <c r="S8" s="79">
        <v>1</v>
      </c>
      <c r="T8" s="79">
        <v>1</v>
      </c>
      <c r="U8" s="80">
        <f>IFERROR(T8/(Q8),"-")</f>
        <v>0.11111111111111</v>
      </c>
      <c r="V8" s="81">
        <f>IFERROR(K8/SUM(Q8:Q9),"-")</f>
        <v>5434.7826086957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-78000</v>
      </c>
      <c r="AC8" s="83">
        <f>SUM(Y8:Y9)/SUM(K8:K9)</f>
        <v>0.376</v>
      </c>
      <c r="AD8" s="77"/>
      <c r="AE8" s="91">
        <v>2</v>
      </c>
      <c r="AF8" s="92">
        <f>IF(Q8=0,"",IF(AE8=0,"",(AE8/Q8)))</f>
        <v>0.22222222222222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4</v>
      </c>
      <c r="AO8" s="98">
        <f>IF(Q8=0,"",IF(AN8=0,"",(AN8/Q8)))</f>
        <v>0.44444444444444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0.11111111111111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0.22222222222222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147</v>
      </c>
      <c r="C9" s="184" t="s">
        <v>134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106</v>
      </c>
      <c r="M9" s="79">
        <v>44</v>
      </c>
      <c r="N9" s="79">
        <v>29</v>
      </c>
      <c r="O9" s="88">
        <v>14</v>
      </c>
      <c r="P9" s="89">
        <v>0</v>
      </c>
      <c r="Q9" s="90">
        <f>O9+P9</f>
        <v>14</v>
      </c>
      <c r="R9" s="80">
        <f>IFERROR(Q9/N9,"-")</f>
        <v>0.48275862068966</v>
      </c>
      <c r="S9" s="79">
        <v>7</v>
      </c>
      <c r="T9" s="79">
        <v>2</v>
      </c>
      <c r="U9" s="80">
        <f>IFERROR(T9/(Q9),"-")</f>
        <v>0.14285714285714</v>
      </c>
      <c r="V9" s="81"/>
      <c r="W9" s="82">
        <v>5</v>
      </c>
      <c r="X9" s="80">
        <f>IF(Q9=0,"-",W9/Q9)</f>
        <v>0.35714285714286</v>
      </c>
      <c r="Y9" s="181">
        <v>47000</v>
      </c>
      <c r="Z9" s="182">
        <f>IFERROR(Y9/Q9,"-")</f>
        <v>3357.1428571429</v>
      </c>
      <c r="AA9" s="182">
        <f>IFERROR(Y9/W9,"-")</f>
        <v>9400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0.071428571428571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0.21428571428571</v>
      </c>
      <c r="BH9" s="109">
        <v>1</v>
      </c>
      <c r="BI9" s="111">
        <f>IFERROR(BH9/BF9,"-")</f>
        <v>0.33333333333333</v>
      </c>
      <c r="BJ9" s="112">
        <v>30000</v>
      </c>
      <c r="BK9" s="113">
        <f>IFERROR(BJ9/BF9,"-")</f>
        <v>10000</v>
      </c>
      <c r="BL9" s="114"/>
      <c r="BM9" s="114"/>
      <c r="BN9" s="114">
        <v>1</v>
      </c>
      <c r="BO9" s="116">
        <v>6</v>
      </c>
      <c r="BP9" s="117">
        <f>IF(Q9=0,"",IF(BO9=0,"",(BO9/Q9)))</f>
        <v>0.42857142857143</v>
      </c>
      <c r="BQ9" s="118">
        <v>2</v>
      </c>
      <c r="BR9" s="119">
        <f>IFERROR(BQ9/BO9,"-")</f>
        <v>0.33333333333333</v>
      </c>
      <c r="BS9" s="120">
        <v>11000</v>
      </c>
      <c r="BT9" s="121">
        <f>IFERROR(BS9/BO9,"-")</f>
        <v>1833.3333333333</v>
      </c>
      <c r="BU9" s="122">
        <v>1</v>
      </c>
      <c r="BV9" s="122">
        <v>1</v>
      </c>
      <c r="BW9" s="122"/>
      <c r="BX9" s="123">
        <v>2</v>
      </c>
      <c r="BY9" s="124">
        <f>IF(Q9=0,"",IF(BX9=0,"",(BX9/Q9)))</f>
        <v>0.14285714285714</v>
      </c>
      <c r="BZ9" s="125">
        <v>2</v>
      </c>
      <c r="CA9" s="126">
        <f>IFERROR(BZ9/BX9,"-")</f>
        <v>1</v>
      </c>
      <c r="CB9" s="127">
        <v>6000</v>
      </c>
      <c r="CC9" s="128">
        <f>IFERROR(CB9/BX9,"-")</f>
        <v>3000</v>
      </c>
      <c r="CD9" s="129">
        <v>2</v>
      </c>
      <c r="CE9" s="129"/>
      <c r="CF9" s="129"/>
      <c r="CG9" s="130">
        <v>2</v>
      </c>
      <c r="CH9" s="131">
        <f>IF(Q9=0,"",IF(CG9=0,"",(CG9/Q9)))</f>
        <v>0.14285714285714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5</v>
      </c>
      <c r="CQ9" s="138">
        <v>47000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0.54273333333333</v>
      </c>
      <c r="B10" s="184" t="s">
        <v>148</v>
      </c>
      <c r="C10" s="184"/>
      <c r="D10" s="184"/>
      <c r="E10" s="184"/>
      <c r="F10" s="184"/>
      <c r="G10" s="184" t="s">
        <v>61</v>
      </c>
      <c r="H10" s="87" t="s">
        <v>149</v>
      </c>
      <c r="I10" s="87"/>
      <c r="J10" s="185" t="s">
        <v>139</v>
      </c>
      <c r="K10" s="176">
        <v>450000</v>
      </c>
      <c r="L10" s="79">
        <v>62</v>
      </c>
      <c r="M10" s="79">
        <v>0</v>
      </c>
      <c r="N10" s="79">
        <v>236</v>
      </c>
      <c r="O10" s="88">
        <v>34</v>
      </c>
      <c r="P10" s="89">
        <v>0</v>
      </c>
      <c r="Q10" s="90">
        <f>O10+P10</f>
        <v>34</v>
      </c>
      <c r="R10" s="80">
        <f>IFERROR(Q10/N10,"-")</f>
        <v>0.14406779661017</v>
      </c>
      <c r="S10" s="79">
        <v>5</v>
      </c>
      <c r="T10" s="79">
        <v>10</v>
      </c>
      <c r="U10" s="80">
        <f>IFERROR(T10/(Q10),"-")</f>
        <v>0.29411764705882</v>
      </c>
      <c r="V10" s="81">
        <f>IFERROR(K10/SUM(Q10:Q15),"-")</f>
        <v>6521.7391304348</v>
      </c>
      <c r="W10" s="82">
        <v>5</v>
      </c>
      <c r="X10" s="80">
        <f>IF(Q10=0,"-",W10/Q10)</f>
        <v>0.14705882352941</v>
      </c>
      <c r="Y10" s="181">
        <v>29000</v>
      </c>
      <c r="Z10" s="182">
        <f>IFERROR(Y10/Q10,"-")</f>
        <v>852.94117647059</v>
      </c>
      <c r="AA10" s="182">
        <f>IFERROR(Y10/W10,"-")</f>
        <v>5800</v>
      </c>
      <c r="AB10" s="176">
        <f>SUM(Y10:Y15)-SUM(K10:K15)</f>
        <v>-205770</v>
      </c>
      <c r="AC10" s="83">
        <f>SUM(Y10:Y15)/SUM(K10:K15)</f>
        <v>0.54273333333333</v>
      </c>
      <c r="AD10" s="77"/>
      <c r="AE10" s="91">
        <v>4</v>
      </c>
      <c r="AF10" s="92">
        <f>IF(Q10=0,"",IF(AE10=0,"",(AE10/Q10)))</f>
        <v>0.11764705882353</v>
      </c>
      <c r="AG10" s="91">
        <v>1</v>
      </c>
      <c r="AH10" s="93">
        <f>IFERROR(AG10/AE10,"-")</f>
        <v>0.25</v>
      </c>
      <c r="AI10" s="94">
        <v>3000</v>
      </c>
      <c r="AJ10" s="95">
        <f>IFERROR(AI10/AE10,"-")</f>
        <v>750</v>
      </c>
      <c r="AK10" s="96">
        <v>1</v>
      </c>
      <c r="AL10" s="96"/>
      <c r="AM10" s="96"/>
      <c r="AN10" s="97">
        <v>10</v>
      </c>
      <c r="AO10" s="98">
        <f>IF(Q10=0,"",IF(AN10=0,"",(AN10/Q10)))</f>
        <v>0.29411764705882</v>
      </c>
      <c r="AP10" s="97">
        <v>1</v>
      </c>
      <c r="AQ10" s="99">
        <f>IFERROR(AP10/AN10,"-")</f>
        <v>0.1</v>
      </c>
      <c r="AR10" s="100">
        <v>3000</v>
      </c>
      <c r="AS10" s="101">
        <f>IFERROR(AR10/AN10,"-")</f>
        <v>300</v>
      </c>
      <c r="AT10" s="102">
        <v>1</v>
      </c>
      <c r="AU10" s="102"/>
      <c r="AV10" s="102"/>
      <c r="AW10" s="103">
        <v>3</v>
      </c>
      <c r="AX10" s="104">
        <f>IF(Q10=0,"",IF(AW10=0,"",(AW10/Q10)))</f>
        <v>0.088235294117647</v>
      </c>
      <c r="AY10" s="103">
        <v>1</v>
      </c>
      <c r="AZ10" s="105">
        <f>IFERROR(AY10/AW10,"-")</f>
        <v>0.33333333333333</v>
      </c>
      <c r="BA10" s="106">
        <v>5000</v>
      </c>
      <c r="BB10" s="107">
        <f>IFERROR(BA10/AW10,"-")</f>
        <v>1666.6666666667</v>
      </c>
      <c r="BC10" s="108">
        <v>1</v>
      </c>
      <c r="BD10" s="108"/>
      <c r="BE10" s="108"/>
      <c r="BF10" s="109">
        <v>12</v>
      </c>
      <c r="BG10" s="110">
        <f>IF(Q10=0,"",IF(BF10=0,"",(BF10/Q10)))</f>
        <v>0.35294117647059</v>
      </c>
      <c r="BH10" s="109">
        <v>1</v>
      </c>
      <c r="BI10" s="111">
        <f>IFERROR(BH10/BF10,"-")</f>
        <v>0.083333333333333</v>
      </c>
      <c r="BJ10" s="112">
        <v>3000</v>
      </c>
      <c r="BK10" s="113">
        <f>IFERROR(BJ10/BF10,"-")</f>
        <v>250</v>
      </c>
      <c r="BL10" s="114">
        <v>1</v>
      </c>
      <c r="BM10" s="114"/>
      <c r="BN10" s="114"/>
      <c r="BO10" s="116">
        <v>3</v>
      </c>
      <c r="BP10" s="117">
        <f>IF(Q10=0,"",IF(BO10=0,"",(BO10/Q10)))</f>
        <v>0.088235294117647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0.058823529411765</v>
      </c>
      <c r="BZ10" s="125">
        <v>1</v>
      </c>
      <c r="CA10" s="126">
        <f>IFERROR(BZ10/BX10,"-")</f>
        <v>0.5</v>
      </c>
      <c r="CB10" s="127">
        <v>15000</v>
      </c>
      <c r="CC10" s="128">
        <f>IFERROR(CB10/BX10,"-")</f>
        <v>7500</v>
      </c>
      <c r="CD10" s="129"/>
      <c r="CE10" s="129">
        <v>1</v>
      </c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5</v>
      </c>
      <c r="CQ10" s="138">
        <v>29000</v>
      </c>
      <c r="CR10" s="138">
        <v>15000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150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151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152</v>
      </c>
      <c r="C13" s="184"/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6</v>
      </c>
      <c r="M13" s="79">
        <v>4</v>
      </c>
      <c r="N13" s="79">
        <v>16</v>
      </c>
      <c r="O13" s="88">
        <v>1</v>
      </c>
      <c r="P13" s="89">
        <v>0</v>
      </c>
      <c r="Q13" s="90">
        <f>O13+P13</f>
        <v>1</v>
      </c>
      <c r="R13" s="80">
        <f>IFERROR(Q13/N13,"-")</f>
        <v>0.0625</v>
      </c>
      <c r="S13" s="79">
        <v>1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153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334</v>
      </c>
      <c r="M14" s="79">
        <v>158</v>
      </c>
      <c r="N14" s="79">
        <v>233</v>
      </c>
      <c r="O14" s="88">
        <v>33</v>
      </c>
      <c r="P14" s="89">
        <v>1</v>
      </c>
      <c r="Q14" s="90">
        <f>O14+P14</f>
        <v>34</v>
      </c>
      <c r="R14" s="80">
        <f>IFERROR(Q14/N14,"-")</f>
        <v>0.14592274678112</v>
      </c>
      <c r="S14" s="79">
        <v>14</v>
      </c>
      <c r="T14" s="79">
        <v>1</v>
      </c>
      <c r="U14" s="80">
        <f>IFERROR(T14/(Q14),"-")</f>
        <v>0.029411764705882</v>
      </c>
      <c r="V14" s="81"/>
      <c r="W14" s="82">
        <v>6</v>
      </c>
      <c r="X14" s="80">
        <f>IF(Q14=0,"-",W14/Q14)</f>
        <v>0.17647058823529</v>
      </c>
      <c r="Y14" s="181">
        <v>215230</v>
      </c>
      <c r="Z14" s="182">
        <f>IFERROR(Y14/Q14,"-")</f>
        <v>6330.2941176471</v>
      </c>
      <c r="AA14" s="182">
        <f>IFERROR(Y14/W14,"-")</f>
        <v>35871.666666667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2</v>
      </c>
      <c r="AO14" s="98">
        <f>IF(Q14=0,"",IF(AN14=0,"",(AN14/Q14)))</f>
        <v>0.058823529411765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0.029411764705882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10</v>
      </c>
      <c r="BG14" s="110">
        <f>IF(Q14=0,"",IF(BF14=0,"",(BF14/Q14)))</f>
        <v>0.29411764705882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9</v>
      </c>
      <c r="BP14" s="117">
        <f>IF(Q14=0,"",IF(BO14=0,"",(BO14/Q14)))</f>
        <v>0.26470588235294</v>
      </c>
      <c r="BQ14" s="118">
        <v>3</v>
      </c>
      <c r="BR14" s="119">
        <f>IFERROR(BQ14/BO14,"-")</f>
        <v>0.33333333333333</v>
      </c>
      <c r="BS14" s="120">
        <v>26000</v>
      </c>
      <c r="BT14" s="121">
        <f>IFERROR(BS14/BO14,"-")</f>
        <v>2888.8888888889</v>
      </c>
      <c r="BU14" s="122">
        <v>2</v>
      </c>
      <c r="BV14" s="122"/>
      <c r="BW14" s="122">
        <v>1</v>
      </c>
      <c r="BX14" s="123">
        <v>9</v>
      </c>
      <c r="BY14" s="124">
        <f>IF(Q14=0,"",IF(BX14=0,"",(BX14/Q14)))</f>
        <v>0.26470588235294</v>
      </c>
      <c r="BZ14" s="125">
        <v>3</v>
      </c>
      <c r="CA14" s="126">
        <f>IFERROR(BZ14/BX14,"-")</f>
        <v>0.33333333333333</v>
      </c>
      <c r="CB14" s="127">
        <v>189230</v>
      </c>
      <c r="CC14" s="128">
        <f>IFERROR(CB14/BX14,"-")</f>
        <v>21025.555555556</v>
      </c>
      <c r="CD14" s="129">
        <v>1</v>
      </c>
      <c r="CE14" s="129"/>
      <c r="CF14" s="129">
        <v>2</v>
      </c>
      <c r="CG14" s="130">
        <v>3</v>
      </c>
      <c r="CH14" s="131">
        <f>IF(Q14=0,"",IF(CG14=0,"",(CG14/Q14)))</f>
        <v>0.088235294117647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6</v>
      </c>
      <c r="CQ14" s="138">
        <v>215230</v>
      </c>
      <c r="CR14" s="138">
        <v>104230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154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4</v>
      </c>
      <c r="M15" s="79">
        <v>3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0.46807874015748</v>
      </c>
      <c r="B18" s="39"/>
      <c r="C18" s="39"/>
      <c r="D18" s="39"/>
      <c r="E18" s="39"/>
      <c r="F18" s="39"/>
      <c r="G18" s="39"/>
      <c r="H18" s="40" t="s">
        <v>155</v>
      </c>
      <c r="I18" s="40"/>
      <c r="J18" s="40"/>
      <c r="K18" s="179">
        <f>SUM(K6:K17)</f>
        <v>635000</v>
      </c>
      <c r="L18" s="41">
        <f>SUM(L6:L17)</f>
        <v>673</v>
      </c>
      <c r="M18" s="41">
        <f>SUM(M6:M17)</f>
        <v>277</v>
      </c>
      <c r="N18" s="41">
        <f>SUM(N6:N17)</f>
        <v>719</v>
      </c>
      <c r="O18" s="41">
        <f>SUM(O6:O17)</f>
        <v>114</v>
      </c>
      <c r="P18" s="41">
        <f>SUM(P6:P17)</f>
        <v>1</v>
      </c>
      <c r="Q18" s="41">
        <f>SUM(Q6:Q17)</f>
        <v>115</v>
      </c>
      <c r="R18" s="42">
        <f>IFERROR(Q18/N18,"-")</f>
        <v>0.15994436717663</v>
      </c>
      <c r="S18" s="76">
        <f>SUM(S6:S17)</f>
        <v>34</v>
      </c>
      <c r="T18" s="76">
        <f>SUM(T6:T17)</f>
        <v>17</v>
      </c>
      <c r="U18" s="42">
        <f>IFERROR(S18/Q18,"-")</f>
        <v>0.29565217391304</v>
      </c>
      <c r="V18" s="43">
        <f>IFERROR(K18/Q18,"-")</f>
        <v>5521.7391304348</v>
      </c>
      <c r="W18" s="44">
        <f>SUM(W6:W17)</f>
        <v>18</v>
      </c>
      <c r="X18" s="42">
        <f>IFERROR(W18/Q18,"-")</f>
        <v>0.15652173913043</v>
      </c>
      <c r="Y18" s="179">
        <f>SUM(Y6:Y17)</f>
        <v>297230</v>
      </c>
      <c r="Z18" s="179">
        <f>IFERROR(Y18/Q18,"-")</f>
        <v>2584.6086956522</v>
      </c>
      <c r="AA18" s="179">
        <f>IFERROR(Y18/W18,"-")</f>
        <v>16512.777777778</v>
      </c>
      <c r="AB18" s="179">
        <f>Y18-K18</f>
        <v>-337770</v>
      </c>
      <c r="AC18" s="45">
        <f>Y18/K18</f>
        <v>0.46807874015748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156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157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2.2018864811203</v>
      </c>
      <c r="B6" s="184" t="s">
        <v>158</v>
      </c>
      <c r="C6" s="184" t="s">
        <v>159</v>
      </c>
      <c r="D6" s="184"/>
      <c r="E6" s="184"/>
      <c r="F6" s="87" t="s">
        <v>160</v>
      </c>
      <c r="G6" s="87" t="s">
        <v>161</v>
      </c>
      <c r="H6" s="176">
        <v>369683</v>
      </c>
      <c r="I6" s="79">
        <v>386</v>
      </c>
      <c r="J6" s="79">
        <v>0</v>
      </c>
      <c r="K6" s="79">
        <v>41690</v>
      </c>
      <c r="L6" s="90">
        <v>100</v>
      </c>
      <c r="M6" s="80">
        <f>IFERROR(L6/K6,"-")</f>
        <v>0.0023986567522188</v>
      </c>
      <c r="N6" s="79">
        <v>19</v>
      </c>
      <c r="O6" s="79">
        <v>37</v>
      </c>
      <c r="P6" s="80">
        <f>IFERROR(N6/(L6),"-")</f>
        <v>0.19</v>
      </c>
      <c r="Q6" s="81">
        <f>IFERROR(H6/SUM(L6:L6),"-")</f>
        <v>3696.83</v>
      </c>
      <c r="R6" s="82">
        <v>24</v>
      </c>
      <c r="S6" s="80">
        <f>IF(L6=0,"-",R6/L6)</f>
        <v>0.24</v>
      </c>
      <c r="T6" s="181">
        <v>814000</v>
      </c>
      <c r="U6" s="182">
        <f>IFERROR(T6/L6,"-")</f>
        <v>8140</v>
      </c>
      <c r="V6" s="182">
        <f>IFERROR(T6/R6,"-")</f>
        <v>33916.666666667</v>
      </c>
      <c r="W6" s="176">
        <f>SUM(T6:T6)-SUM(H6:H6)</f>
        <v>444317</v>
      </c>
      <c r="X6" s="83">
        <f>SUM(T6:T6)/SUM(H6:H6)</f>
        <v>2.2018864811203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1</v>
      </c>
      <c r="AS6" s="104">
        <f>IF(L6=0,"",IF(AR6=0,"",(AR6/L6)))</f>
        <v>0.01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6</v>
      </c>
      <c r="BB6" s="110">
        <f>IF(L6=0,"",IF(BA6=0,"",(BA6/L6)))</f>
        <v>0.06</v>
      </c>
      <c r="BC6" s="109">
        <v>2</v>
      </c>
      <c r="BD6" s="111">
        <f>IFERROR(BC6/BA6,"-")</f>
        <v>0.33333333333333</v>
      </c>
      <c r="BE6" s="112">
        <v>176000</v>
      </c>
      <c r="BF6" s="113">
        <f>IFERROR(BE6/BA6,"-")</f>
        <v>29333.333333333</v>
      </c>
      <c r="BG6" s="114"/>
      <c r="BH6" s="114"/>
      <c r="BI6" s="114">
        <v>2</v>
      </c>
      <c r="BJ6" s="116">
        <v>32</v>
      </c>
      <c r="BK6" s="117">
        <f>IF(L6=0,"",IF(BJ6=0,"",(BJ6/L6)))</f>
        <v>0.32</v>
      </c>
      <c r="BL6" s="118">
        <v>5</v>
      </c>
      <c r="BM6" s="119">
        <f>IFERROR(BL6/BJ6,"-")</f>
        <v>0.15625</v>
      </c>
      <c r="BN6" s="120">
        <v>126000</v>
      </c>
      <c r="BO6" s="121">
        <f>IFERROR(BN6/BJ6,"-")</f>
        <v>3937.5</v>
      </c>
      <c r="BP6" s="122">
        <v>2</v>
      </c>
      <c r="BQ6" s="122"/>
      <c r="BR6" s="122">
        <v>3</v>
      </c>
      <c r="BS6" s="123">
        <v>52</v>
      </c>
      <c r="BT6" s="124">
        <f>IF(L6=0,"",IF(BS6=0,"",(BS6/L6)))</f>
        <v>0.52</v>
      </c>
      <c r="BU6" s="125">
        <v>14</v>
      </c>
      <c r="BV6" s="126">
        <f>IFERROR(BU6/BS6,"-")</f>
        <v>0.26923076923077</v>
      </c>
      <c r="BW6" s="127">
        <v>473000</v>
      </c>
      <c r="BX6" s="128">
        <f>IFERROR(BW6/BS6,"-")</f>
        <v>9096.1538461538</v>
      </c>
      <c r="BY6" s="129">
        <v>4</v>
      </c>
      <c r="BZ6" s="129">
        <v>3</v>
      </c>
      <c r="CA6" s="129">
        <v>7</v>
      </c>
      <c r="CB6" s="130">
        <v>9</v>
      </c>
      <c r="CC6" s="131">
        <f>IF(L6=0,"",IF(CB6=0,"",(CB6/L6)))</f>
        <v>0.09</v>
      </c>
      <c r="CD6" s="132">
        <v>3</v>
      </c>
      <c r="CE6" s="133">
        <f>IFERROR(CD6/CB6,"-")</f>
        <v>0.33333333333333</v>
      </c>
      <c r="CF6" s="134">
        <v>39000</v>
      </c>
      <c r="CG6" s="135">
        <f>IFERROR(CF6/CB6,"-")</f>
        <v>4333.3333333333</v>
      </c>
      <c r="CH6" s="136"/>
      <c r="CI6" s="136">
        <v>2</v>
      </c>
      <c r="CJ6" s="136">
        <v>1</v>
      </c>
      <c r="CK6" s="137">
        <v>24</v>
      </c>
      <c r="CL6" s="138">
        <v>814000</v>
      </c>
      <c r="CM6" s="138">
        <v>169000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1.1096116359274</v>
      </c>
      <c r="B7" s="184" t="s">
        <v>162</v>
      </c>
      <c r="C7" s="184" t="s">
        <v>159</v>
      </c>
      <c r="D7" s="184"/>
      <c r="E7" s="184"/>
      <c r="F7" s="87" t="s">
        <v>163</v>
      </c>
      <c r="G7" s="87" t="s">
        <v>161</v>
      </c>
      <c r="H7" s="176">
        <v>200070</v>
      </c>
      <c r="I7" s="79">
        <v>131</v>
      </c>
      <c r="J7" s="79">
        <v>0</v>
      </c>
      <c r="K7" s="79">
        <v>6144</v>
      </c>
      <c r="L7" s="90">
        <v>65</v>
      </c>
      <c r="M7" s="80">
        <f>IFERROR(L7/K7,"-")</f>
        <v>0.010579427083333</v>
      </c>
      <c r="N7" s="79">
        <v>8</v>
      </c>
      <c r="O7" s="79">
        <v>25</v>
      </c>
      <c r="P7" s="80">
        <f>IFERROR(N7/(L7),"-")</f>
        <v>0.12307692307692</v>
      </c>
      <c r="Q7" s="81">
        <f>IFERROR(H7/SUM(L7:L7),"-")</f>
        <v>3078</v>
      </c>
      <c r="R7" s="82">
        <v>12</v>
      </c>
      <c r="S7" s="80">
        <f>IF(L7=0,"-",R7/L7)</f>
        <v>0.18461538461538</v>
      </c>
      <c r="T7" s="181">
        <v>222000</v>
      </c>
      <c r="U7" s="182">
        <f>IFERROR(T7/L7,"-")</f>
        <v>3415.3846153846</v>
      </c>
      <c r="V7" s="182">
        <f>IFERROR(T7/R7,"-")</f>
        <v>18500</v>
      </c>
      <c r="W7" s="176">
        <f>SUM(T7:T7)-SUM(H7:H7)</f>
        <v>21930</v>
      </c>
      <c r="X7" s="83">
        <f>SUM(T7:T7)/SUM(H7:H7)</f>
        <v>1.1096116359274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>
        <v>4</v>
      </c>
      <c r="AJ7" s="98">
        <f>IF(L7=0,"",IF(AI7=0,"",(AI7/L7)))</f>
        <v>0.061538461538462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8</v>
      </c>
      <c r="AS7" s="104">
        <f>IF(L7=0,"",IF(AR7=0,"",(AR7/L7)))</f>
        <v>0.12307692307692</v>
      </c>
      <c r="AT7" s="103">
        <v>1</v>
      </c>
      <c r="AU7" s="105">
        <f>IFERROR(AT7/AR7,"-")</f>
        <v>0.125</v>
      </c>
      <c r="AV7" s="106">
        <v>5000</v>
      </c>
      <c r="AW7" s="107">
        <f>IFERROR(AV7/AR7,"-")</f>
        <v>625</v>
      </c>
      <c r="AX7" s="108">
        <v>1</v>
      </c>
      <c r="AY7" s="108"/>
      <c r="AZ7" s="108"/>
      <c r="BA7" s="109">
        <v>11</v>
      </c>
      <c r="BB7" s="110">
        <f>IF(L7=0,"",IF(BA7=0,"",(BA7/L7)))</f>
        <v>0.16923076923077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>
        <v>21</v>
      </c>
      <c r="BK7" s="117">
        <f>IF(L7=0,"",IF(BJ7=0,"",(BJ7/L7)))</f>
        <v>0.32307692307692</v>
      </c>
      <c r="BL7" s="118">
        <v>5</v>
      </c>
      <c r="BM7" s="119">
        <f>IFERROR(BL7/BJ7,"-")</f>
        <v>0.23809523809524</v>
      </c>
      <c r="BN7" s="120">
        <v>98000</v>
      </c>
      <c r="BO7" s="121">
        <f>IFERROR(BN7/BJ7,"-")</f>
        <v>4666.6666666667</v>
      </c>
      <c r="BP7" s="122">
        <v>4</v>
      </c>
      <c r="BQ7" s="122"/>
      <c r="BR7" s="122">
        <v>1</v>
      </c>
      <c r="BS7" s="123">
        <v>17</v>
      </c>
      <c r="BT7" s="124">
        <f>IF(L7=0,"",IF(BS7=0,"",(BS7/L7)))</f>
        <v>0.26153846153846</v>
      </c>
      <c r="BU7" s="125">
        <v>4</v>
      </c>
      <c r="BV7" s="126">
        <f>IFERROR(BU7/BS7,"-")</f>
        <v>0.23529411764706</v>
      </c>
      <c r="BW7" s="127">
        <v>111000</v>
      </c>
      <c r="BX7" s="128">
        <f>IFERROR(BW7/BS7,"-")</f>
        <v>6529.4117647059</v>
      </c>
      <c r="BY7" s="129"/>
      <c r="BZ7" s="129">
        <v>2</v>
      </c>
      <c r="CA7" s="129">
        <v>2</v>
      </c>
      <c r="CB7" s="130">
        <v>4</v>
      </c>
      <c r="CC7" s="131">
        <f>IF(L7=0,"",IF(CB7=0,"",(CB7/L7)))</f>
        <v>0.061538461538462</v>
      </c>
      <c r="CD7" s="132">
        <v>1</v>
      </c>
      <c r="CE7" s="133">
        <f>IFERROR(CD7/CB7,"-")</f>
        <v>0.25</v>
      </c>
      <c r="CF7" s="134">
        <v>8000</v>
      </c>
      <c r="CG7" s="135">
        <f>IFERROR(CF7/CB7,"-")</f>
        <v>2000</v>
      </c>
      <c r="CH7" s="136"/>
      <c r="CI7" s="136">
        <v>1</v>
      </c>
      <c r="CJ7" s="136"/>
      <c r="CK7" s="137">
        <v>12</v>
      </c>
      <c r="CL7" s="138">
        <v>222000</v>
      </c>
      <c r="CM7" s="138">
        <v>86000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164</v>
      </c>
      <c r="G10" s="40"/>
      <c r="H10" s="179"/>
      <c r="I10" s="41">
        <f>SUM(I6:I9)</f>
        <v>517</v>
      </c>
      <c r="J10" s="41">
        <f>SUM(J6:J9)</f>
        <v>0</v>
      </c>
      <c r="K10" s="41">
        <f>SUM(K6:K9)</f>
        <v>47834</v>
      </c>
      <c r="L10" s="41">
        <f>SUM(L6:L9)</f>
        <v>165</v>
      </c>
      <c r="M10" s="42">
        <f>IFERROR(L10/K10,"-")</f>
        <v>0.003449429276247</v>
      </c>
      <c r="N10" s="76">
        <f>SUM(N6:N9)</f>
        <v>27</v>
      </c>
      <c r="O10" s="76">
        <f>SUM(O6:O9)</f>
        <v>62</v>
      </c>
      <c r="P10" s="42">
        <f>IFERROR(N10/L10,"-")</f>
        <v>0.16363636363636</v>
      </c>
      <c r="Q10" s="43">
        <f>IFERROR(H10/L10,"-")</f>
        <v>0</v>
      </c>
      <c r="R10" s="44">
        <f>SUM(R6:R9)</f>
        <v>36</v>
      </c>
      <c r="S10" s="42">
        <f>IFERROR(R10/L10,"-")</f>
        <v>0.21818181818182</v>
      </c>
      <c r="T10" s="179">
        <f>SUM(T6:T9)</f>
        <v>1036000</v>
      </c>
      <c r="U10" s="179">
        <f>IFERROR(T10/L10,"-")</f>
        <v>6278.7878787879</v>
      </c>
      <c r="V10" s="179">
        <f>IFERROR(T10/R10,"-")</f>
        <v>28777.777777778</v>
      </c>
      <c r="W10" s="179">
        <f>T10-H10</f>
        <v>1036000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