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<sst xmlns="http://schemas.openxmlformats.org/spreadsheetml/2006/main" uniqueCount="225">
  <si>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</si>
  <si>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</si>
  <si>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</si>
  <si>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</si>
  <si>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</si>
  <si>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</si>
  <si>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</si>
  <si>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</si>
  <si>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</si>
  <si>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</si>
  <si>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</si>
  <si>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</si>
  <si>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</si>
  <si>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</si>
  <si>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</si>
  <si>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</si>
  <si>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</si>
  <si>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</si>
  <si>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</si>
  <si>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</si>
  <si>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</si>
  <si>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</si>
  <si>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</si>
  <si>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</si>
  <si>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</si>
  <si>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</si>
  <si>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</si>
  <si>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</si>
  <si>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</si>
  <si>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</si>
  <si>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</si>
  <si>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</si>
  <si>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</si>
  <si>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</si>
  <si>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</si>
  <si>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</si>
  <si>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</si>
  <si>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</si>
  <si>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</si>
  <si>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</si>
  <si>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</si>
  <si>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</si>
  <si>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</si>
  <si>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</si>
  <si>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</si>
  <si>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</si>
  <si>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</si>
  <si>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</si>
  <si>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</si>
  <si>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</si>
  <si>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</si>
  <si>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</si>
  <si>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</si>
  <si>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</si>
  <si>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</si>
  <si>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</si>
  <si>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</si>
  <si>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sd1921</t>
  </si>
  <si>
    <t>インターカラー</t>
  </si>
  <si>
    <t>右女9版（塩見彩）</t>
  </si>
  <si>
    <t>もう50代の熟女だけど</t>
  </si>
  <si>
    <t>lp02</t>
  </si>
  <si>
    <t>サンスポ関東</t>
  </si>
  <si>
    <t>全5段つかみ15段</t>
  </si>
  <si>
    <t>1～15日</t>
  </si>
  <si>
    <t>sd1922</t>
  </si>
  <si>
    <t>空電</t>
  </si>
  <si>
    <t>sd1923</t>
  </si>
  <si>
    <t>半5段つかみ15段</t>
  </si>
  <si>
    <t>sd1924</t>
  </si>
  <si>
    <t>sd1925</t>
  </si>
  <si>
    <t>デリヘル版3（塩見彩）</t>
  </si>
  <si>
    <t>70歳までの出会いリクルート</t>
  </si>
  <si>
    <t>16～31日</t>
  </si>
  <si>
    <t>sd1926</t>
  </si>
  <si>
    <t>sd1927</t>
  </si>
  <si>
    <t>sd1928</t>
  </si>
  <si>
    <t>sd1929</t>
  </si>
  <si>
    <t>サンスポ関西</t>
  </si>
  <si>
    <t>sd1930</t>
  </si>
  <si>
    <t>sd1931</t>
  </si>
  <si>
    <t>sd1932</t>
  </si>
  <si>
    <t>sd1933</t>
  </si>
  <si>
    <t>sd1934</t>
  </si>
  <si>
    <t>sd1935</t>
  </si>
  <si>
    <t>sd1936</t>
  </si>
  <si>
    <t>sd1937</t>
  </si>
  <si>
    <t>①旧デイリー風（塩見彩）</t>
  </si>
  <si>
    <t>①学生いませんギャルもいません40代50代60代中年女性が多いサイト</t>
  </si>
  <si>
    <t>スポーツ報知関東</t>
  </si>
  <si>
    <t>半2段つかみ20段保証</t>
  </si>
  <si>
    <t>20段保証</t>
  </si>
  <si>
    <t>sd1938</t>
  </si>
  <si>
    <t>sd1939</t>
  </si>
  <si>
    <t>②右女3（塩見彩）</t>
  </si>
  <si>
    <t>②50〜70代男性限定熟女好きな男性募集中</t>
  </si>
  <si>
    <t>半3段つかみ20段保証</t>
  </si>
  <si>
    <t>sd1940</t>
  </si>
  <si>
    <t>sd1941</t>
  </si>
  <si>
    <t>③デリヘル版3（塩見彩）</t>
  </si>
  <si>
    <t>③70歳までの出会いリクルート</t>
  </si>
  <si>
    <t>半5段つかみ20段保証</t>
  </si>
  <si>
    <t>sd1942</t>
  </si>
  <si>
    <t>sd1943</t>
  </si>
  <si>
    <t>①再婚&amp;理解者版（塩見彩）</t>
  </si>
  <si>
    <t>191「令和にやれる中年の出会いはココ！」</t>
  </si>
  <si>
    <t>デイリースポーツ関西</t>
  </si>
  <si>
    <t>sd1944</t>
  </si>
  <si>
    <t>sd1945</t>
  </si>
  <si>
    <t>②旧デイリー風（塩見彩）</t>
  </si>
  <si>
    <t>192「中年男性と出会うとフェロモンが分泌されて嬉しい（42歳女性より）」</t>
  </si>
  <si>
    <t>sd1946</t>
  </si>
  <si>
    <t>sd1947</t>
  </si>
  <si>
    <t>③大正版（塩見彩）</t>
  </si>
  <si>
    <t>193「おじさんワクチンを摂取希望の女性急増中」</t>
  </si>
  <si>
    <t>sd1948</t>
  </si>
  <si>
    <t>sd1949</t>
  </si>
  <si>
    <t>④求人風（塩見彩）</t>
  </si>
  <si>
    <t>デイリー3「けしからん肉体の熟女に言い寄られる」</t>
  </si>
  <si>
    <t>sd1950</t>
  </si>
  <si>
    <t>sd1951</t>
  </si>
  <si>
    <t>ニッカン西部</t>
  </si>
  <si>
    <t>1～10日</t>
  </si>
  <si>
    <t>sd1952</t>
  </si>
  <si>
    <t>sd1953</t>
  </si>
  <si>
    <t>11～20日</t>
  </si>
  <si>
    <t>sd1954</t>
  </si>
  <si>
    <t>sd1955</t>
  </si>
  <si>
    <t>21～31日</t>
  </si>
  <si>
    <t>sd1956</t>
  </si>
  <si>
    <t>sd1957</t>
  </si>
  <si>
    <t>デリヘル版2（塩見彩）</t>
  </si>
  <si>
    <t>学生いませんギャルもいません熟女熟女熟女熟女</t>
  </si>
  <si>
    <t>スポニチ関東</t>
  </si>
  <si>
    <t>全5段</t>
  </si>
  <si>
    <t>12月25日(土)</t>
  </si>
  <si>
    <t>sd1958</t>
  </si>
  <si>
    <t>sd1959</t>
  </si>
  <si>
    <t>デリヘル版（塩見彩）</t>
  </si>
  <si>
    <t>女性が好きな私にとって神サイトです</t>
  </si>
  <si>
    <t>1C終面全5段</t>
  </si>
  <si>
    <t>sd1960</t>
  </si>
  <si>
    <t>sd1961</t>
  </si>
  <si>
    <t>12月10日(金)</t>
  </si>
  <si>
    <t>sd1962</t>
  </si>
  <si>
    <t>sd1963</t>
  </si>
  <si>
    <t>4C終面全5段</t>
  </si>
  <si>
    <t>12月02日(木)</t>
  </si>
  <si>
    <t>sd1964</t>
  </si>
  <si>
    <t>sd1965</t>
  </si>
  <si>
    <t>雑誌版 SPA（塩見彩）</t>
  </si>
  <si>
    <t>12月24日(金)</t>
  </si>
  <si>
    <t>sd1966</t>
  </si>
  <si>
    <t>sd1967</t>
  </si>
  <si>
    <t>コンパニオン版（塩見彩）</t>
  </si>
  <si>
    <t>食事の後にお持ち帰りしたぜ</t>
  </si>
  <si>
    <t>ニッカン関西</t>
  </si>
  <si>
    <t>半5段</t>
  </si>
  <si>
    <t>12月11日(土)</t>
  </si>
  <si>
    <t>sd1968</t>
  </si>
  <si>
    <t>sd1969</t>
  </si>
  <si>
    <t>大正版（塩見彩）</t>
  </si>
  <si>
    <t>日本の出会い系番付第1位に推薦します</t>
  </si>
  <si>
    <t>12月18日(土)</t>
  </si>
  <si>
    <t>sd1970</t>
  </si>
  <si>
    <t>sd1971</t>
  </si>
  <si>
    <t>九スポ</t>
  </si>
  <si>
    <t>記事枠</t>
  </si>
  <si>
    <t>12月05日(日)</t>
  </si>
  <si>
    <t>sd1972</t>
  </si>
  <si>
    <t>新聞 TOTAL</t>
  </si>
  <si>
    <t>●雑誌 広告</t>
  </si>
  <si>
    <t>dz136</t>
  </si>
  <si>
    <t>扶桑社</t>
  </si>
  <si>
    <t>（塩見彩）</t>
  </si>
  <si>
    <t>出会い熱望。私たち50代も真剣なんです。</t>
  </si>
  <si>
    <t>Tvnavi</t>
  </si>
  <si>
    <t>(月間Tvnavi)①</t>
  </si>
  <si>
    <t>12月15日(水)</t>
  </si>
  <si>
    <t>dz137</t>
  </si>
  <si>
    <t>dz138</t>
  </si>
  <si>
    <t>（フリー女性⑤）</t>
  </si>
  <si>
    <t>女性からご飯に誘われる。男性はyesかnoか答えるだけ。</t>
  </si>
  <si>
    <t>dz139</t>
  </si>
  <si>
    <t>ak332</t>
  </si>
  <si>
    <t>アドライヴ</t>
  </si>
  <si>
    <t>大洋図書</t>
  </si>
  <si>
    <t>5Pセフレ確保(塩見彩さん）</t>
  </si>
  <si>
    <t>昭和の不思議101</t>
  </si>
  <si>
    <t>1C5P</t>
  </si>
  <si>
    <t>12月06日(月)</t>
  </si>
  <si>
    <t>ak333</t>
  </si>
  <si>
    <t>ak334</t>
  </si>
  <si>
    <t>1P記事_求む！中高年男性版_どきどき(塩見彩さん)</t>
  </si>
  <si>
    <t>臨時増刊ラヴァーズ</t>
  </si>
  <si>
    <t>表4　4C1P</t>
  </si>
  <si>
    <t>12月22日(水)</t>
  </si>
  <si>
    <t>ak335</t>
  </si>
  <si>
    <t>ht247</t>
  </si>
  <si>
    <t>RNパック</t>
  </si>
  <si>
    <t>12月01日(水)</t>
  </si>
  <si>
    <t>ht248</t>
  </si>
  <si>
    <t>ht249</t>
  </si>
  <si>
    <t>ht250</t>
  </si>
  <si>
    <t>ht251</t>
  </si>
  <si>
    <t>ht252</t>
  </si>
  <si>
    <t>雑誌 TOTAL</t>
  </si>
  <si>
    <t>●DVD 広告</t>
  </si>
  <si>
    <t>pk259</t>
  </si>
  <si>
    <t>三和出版</t>
  </si>
  <si>
    <t>DVD漫画たかし</t>
  </si>
  <si>
    <t>A4変形判、CVSフル</t>
  </si>
  <si>
    <t>MEN'S DVD SEXY</t>
  </si>
  <si>
    <t>DVD貼付け面4C1/3P</t>
  </si>
  <si>
    <t>pk260</t>
  </si>
  <si>
    <t>DVD TOTAL</t>
  </si>
  <si>
    <t>●リスティング 広告</t>
  </si>
  <si>
    <t>UA</t>
  </si>
  <si>
    <t>adyd</t>
  </si>
  <si>
    <t>ADIT</t>
  </si>
  <si>
    <t>YDN（ディスプレイ広告）</t>
  </si>
  <si>
    <t>12/7～12/31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</si>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</sst>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6.8970588235294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340000</v>
      </c>
      <c r="L6" s="79">
        <v>7</v>
      </c>
      <c r="M6" s="79">
        <v>0</v>
      </c>
      <c r="N6" s="79">
        <v>36</v>
      </c>
      <c r="O6" s="88">
        <v>2</v>
      </c>
      <c r="P6" s="89">
        <v>0</v>
      </c>
      <c r="Q6" s="90">
        <f>O6+P6</f>
        <v>2</v>
      </c>
      <c r="R6" s="80">
        <f>IFERROR(Q6/N6,"-")</f>
        <v>0.055555555555556</v>
      </c>
      <c r="S6" s="79">
        <v>2</v>
      </c>
      <c r="T6" s="79">
        <v>0</v>
      </c>
      <c r="U6" s="80">
        <f>IFERROR(T6/(Q6),"-")</f>
        <v>0</v>
      </c>
      <c r="V6" s="81">
        <f>IFERROR(K6/SUM(Q6:Q21),"-")</f>
        <v>6538.4615384615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SUM(Y6:Y21)-SUM(K6:K21)</f>
        <v>2005000</v>
      </c>
      <c r="AC6" s="83">
        <f>SUM(Y6:Y21)/SUM(K6:K21)</f>
        <v>6.8970588235294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2</v>
      </c>
      <c r="BY6" s="124">
        <f>IF(Q6=0,"",IF(BX6=0,"",(BX6/Q6)))</f>
        <v>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25</v>
      </c>
      <c r="M7" s="79">
        <v>18</v>
      </c>
      <c r="N7" s="79">
        <v>7</v>
      </c>
      <c r="O7" s="88">
        <v>2</v>
      </c>
      <c r="P7" s="89">
        <v>0</v>
      </c>
      <c r="Q7" s="90">
        <f>O7+P7</f>
        <v>2</v>
      </c>
      <c r="R7" s="80">
        <f>IFERROR(Q7/N7,"-")</f>
        <v>0.28571428571429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0.5</v>
      </c>
      <c r="Y7" s="181">
        <v>13000</v>
      </c>
      <c r="Z7" s="182">
        <f>IFERROR(Y7/Q7,"-")</f>
        <v>6500</v>
      </c>
      <c r="AA7" s="182">
        <f>IFERROR(Y7/W7,"-")</f>
        <v>13000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0.5</v>
      </c>
      <c r="BZ7" s="125">
        <v>1</v>
      </c>
      <c r="CA7" s="126">
        <f>IFERROR(BZ7/BX7,"-")</f>
        <v>1</v>
      </c>
      <c r="CB7" s="127">
        <v>13000</v>
      </c>
      <c r="CC7" s="128">
        <f>IFERROR(CB7/BX7,"-")</f>
        <v>13000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13000</v>
      </c>
      <c r="CR7" s="138">
        <v>13000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62</v>
      </c>
      <c r="I8" s="87" t="s">
        <v>68</v>
      </c>
      <c r="J8" s="87"/>
      <c r="K8" s="176"/>
      <c r="L8" s="79">
        <v>18</v>
      </c>
      <c r="M8" s="79">
        <v>0</v>
      </c>
      <c r="N8" s="79">
        <v>56</v>
      </c>
      <c r="O8" s="88">
        <v>4</v>
      </c>
      <c r="P8" s="89">
        <v>0</v>
      </c>
      <c r="Q8" s="90">
        <f>O8+P8</f>
        <v>4</v>
      </c>
      <c r="R8" s="80">
        <f>IFERROR(Q8/N8,"-")</f>
        <v>0.071428571428571</v>
      </c>
      <c r="S8" s="79">
        <v>0</v>
      </c>
      <c r="T8" s="79">
        <v>2</v>
      </c>
      <c r="U8" s="80">
        <f>IFERROR(T8/(Q8),"-")</f>
        <v>0.5</v>
      </c>
      <c r="V8" s="81"/>
      <c r="W8" s="82">
        <v>2</v>
      </c>
      <c r="X8" s="80">
        <f>IF(Q8=0,"-",W8/Q8)</f>
        <v>0.5</v>
      </c>
      <c r="Y8" s="181">
        <v>6000</v>
      </c>
      <c r="Z8" s="182">
        <f>IFERROR(Y8/Q8,"-")</f>
        <v>1500</v>
      </c>
      <c r="AA8" s="182">
        <f>IFERROR(Y8/W8,"-")</f>
        <v>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>
        <v>1</v>
      </c>
      <c r="CA8" s="126">
        <f>IFERROR(BZ8/BX8,"-")</f>
        <v>1</v>
      </c>
      <c r="CB8" s="127">
        <v>3000</v>
      </c>
      <c r="CC8" s="128">
        <f>IFERROR(CB8/BX8,"-")</f>
        <v>3000</v>
      </c>
      <c r="CD8" s="129">
        <v>1</v>
      </c>
      <c r="CE8" s="129"/>
      <c r="CF8" s="129"/>
      <c r="CG8" s="130">
        <v>1</v>
      </c>
      <c r="CH8" s="131">
        <f>IF(Q8=0,"",IF(CG8=0,"",(CG8/Q8)))</f>
        <v>0.25</v>
      </c>
      <c r="CI8" s="132">
        <v>1</v>
      </c>
      <c r="CJ8" s="133">
        <f>IFERROR(CI8/CG8,"-")</f>
        <v>1</v>
      </c>
      <c r="CK8" s="134">
        <v>3000</v>
      </c>
      <c r="CL8" s="135">
        <f>IFERROR(CK8/CG8,"-")</f>
        <v>3000</v>
      </c>
      <c r="CM8" s="136">
        <v>1</v>
      </c>
      <c r="CN8" s="136"/>
      <c r="CO8" s="136"/>
      <c r="CP8" s="137">
        <v>2</v>
      </c>
      <c r="CQ8" s="138">
        <v>6000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17</v>
      </c>
      <c r="M9" s="79">
        <v>15</v>
      </c>
      <c r="N9" s="79">
        <v>10</v>
      </c>
      <c r="O9" s="88">
        <v>4</v>
      </c>
      <c r="P9" s="89">
        <v>0</v>
      </c>
      <c r="Q9" s="90">
        <f>O9+P9</f>
        <v>4</v>
      </c>
      <c r="R9" s="80">
        <f>IFERROR(Q9/N9,"-")</f>
        <v>0.4</v>
      </c>
      <c r="S9" s="79">
        <v>4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0.5</v>
      </c>
      <c r="Y9" s="181">
        <v>191000</v>
      </c>
      <c r="Z9" s="182">
        <f>IFERROR(Y9/Q9,"-")</f>
        <v>47750</v>
      </c>
      <c r="AA9" s="182">
        <f>IFERROR(Y9/W9,"-")</f>
        <v>95500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>
        <v>1</v>
      </c>
      <c r="BR9" s="119">
        <f>IFERROR(BQ9/BO9,"-")</f>
        <v>1</v>
      </c>
      <c r="BS9" s="120">
        <v>3000</v>
      </c>
      <c r="BT9" s="121">
        <f>IFERROR(BS9/BO9,"-")</f>
        <v>3000</v>
      </c>
      <c r="BU9" s="122">
        <v>1</v>
      </c>
      <c r="BV9" s="122"/>
      <c r="BW9" s="122"/>
      <c r="BX9" s="123">
        <v>2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0.25</v>
      </c>
      <c r="CI9" s="132">
        <v>1</v>
      </c>
      <c r="CJ9" s="133">
        <f>IFERROR(CI9/CG9,"-")</f>
        <v>1</v>
      </c>
      <c r="CK9" s="134">
        <v>188000</v>
      </c>
      <c r="CL9" s="135">
        <f>IFERROR(CK9/CG9,"-")</f>
        <v>188000</v>
      </c>
      <c r="CM9" s="136"/>
      <c r="CN9" s="136"/>
      <c r="CO9" s="136">
        <v>1</v>
      </c>
      <c r="CP9" s="137">
        <v>2</v>
      </c>
      <c r="CQ9" s="138">
        <v>191000</v>
      </c>
      <c r="CR9" s="138">
        <v>188000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70</v>
      </c>
      <c r="C10" s="184" t="s">
        <v>58</v>
      </c>
      <c r="D10" s="184"/>
      <c r="E10" s="184" t="s">
        <v>71</v>
      </c>
      <c r="F10" s="184" t="s">
        <v>72</v>
      </c>
      <c r="G10" s="184" t="s">
        <v>61</v>
      </c>
      <c r="H10" s="87" t="s">
        <v>62</v>
      </c>
      <c r="I10" s="87" t="s">
        <v>63</v>
      </c>
      <c r="J10" s="87" t="s">
        <v>73</v>
      </c>
      <c r="K10" s="176"/>
      <c r="L10" s="79">
        <v>17</v>
      </c>
      <c r="M10" s="79">
        <v>0</v>
      </c>
      <c r="N10" s="79">
        <v>51</v>
      </c>
      <c r="O10" s="88">
        <v>5</v>
      </c>
      <c r="P10" s="89">
        <v>0</v>
      </c>
      <c r="Q10" s="90">
        <f>O10+P10</f>
        <v>5</v>
      </c>
      <c r="R10" s="80">
        <f>IFERROR(Q10/N10,"-")</f>
        <v>0.098039215686275</v>
      </c>
      <c r="S10" s="79">
        <v>1</v>
      </c>
      <c r="T10" s="79">
        <v>2</v>
      </c>
      <c r="U10" s="80">
        <f>IFERROR(T10/(Q10),"-")</f>
        <v>0.4</v>
      </c>
      <c r="V10" s="81"/>
      <c r="W10" s="82">
        <v>2</v>
      </c>
      <c r="X10" s="80">
        <f>IF(Q10=0,"-",W10/Q10)</f>
        <v>0.4</v>
      </c>
      <c r="Y10" s="181">
        <v>16000</v>
      </c>
      <c r="Z10" s="182">
        <f>IFERROR(Y10/Q10,"-")</f>
        <v>3200</v>
      </c>
      <c r="AA10" s="182">
        <f>IFERROR(Y10/W10,"-")</f>
        <v>8000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3</v>
      </c>
      <c r="BP10" s="117">
        <f>IF(Q10=0,"",IF(BO10=0,"",(BO10/Q10)))</f>
        <v>0.6</v>
      </c>
      <c r="BQ10" s="118">
        <v>1</v>
      </c>
      <c r="BR10" s="119">
        <f>IFERROR(BQ10/BO10,"-")</f>
        <v>0.33333333333333</v>
      </c>
      <c r="BS10" s="120">
        <v>13000</v>
      </c>
      <c r="BT10" s="121">
        <f>IFERROR(BS10/BO10,"-")</f>
        <v>4333.3333333333</v>
      </c>
      <c r="BU10" s="122"/>
      <c r="BV10" s="122"/>
      <c r="BW10" s="122">
        <v>1</v>
      </c>
      <c r="BX10" s="123">
        <v>2</v>
      </c>
      <c r="BY10" s="124">
        <f>IF(Q10=0,"",IF(BX10=0,"",(BX10/Q10)))</f>
        <v>0.4</v>
      </c>
      <c r="BZ10" s="125">
        <v>1</v>
      </c>
      <c r="CA10" s="126">
        <f>IFERROR(BZ10/BX10,"-")</f>
        <v>0.5</v>
      </c>
      <c r="CB10" s="127">
        <v>3000</v>
      </c>
      <c r="CC10" s="128">
        <f>IFERROR(CB10/BX10,"-")</f>
        <v>1500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16000</v>
      </c>
      <c r="CR10" s="138">
        <v>13000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 t="s">
        <v>71</v>
      </c>
      <c r="F11" s="184" t="s">
        <v>72</v>
      </c>
      <c r="G11" s="184" t="s">
        <v>66</v>
      </c>
      <c r="H11" s="87"/>
      <c r="I11" s="87"/>
      <c r="J11" s="87"/>
      <c r="K11" s="176"/>
      <c r="L11" s="79">
        <v>24</v>
      </c>
      <c r="M11" s="79">
        <v>17</v>
      </c>
      <c r="N11" s="79">
        <v>19</v>
      </c>
      <c r="O11" s="88">
        <v>4</v>
      </c>
      <c r="P11" s="89">
        <v>0</v>
      </c>
      <c r="Q11" s="90">
        <f>O11+P11</f>
        <v>4</v>
      </c>
      <c r="R11" s="80">
        <f>IFERROR(Q11/N11,"-")</f>
        <v>0.21052631578947</v>
      </c>
      <c r="S11" s="79">
        <v>4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0.25</v>
      </c>
      <c r="Y11" s="181">
        <v>750000</v>
      </c>
      <c r="Z11" s="182">
        <f>IFERROR(Y11/Q11,"-")</f>
        <v>187500</v>
      </c>
      <c r="AA11" s="182">
        <f>IFERROR(Y11/W11,"-")</f>
        <v>750000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0.25</v>
      </c>
      <c r="CI11" s="132">
        <v>1</v>
      </c>
      <c r="CJ11" s="133">
        <f>IFERROR(CI11/CG11,"-")</f>
        <v>1</v>
      </c>
      <c r="CK11" s="134">
        <v>750000</v>
      </c>
      <c r="CL11" s="135">
        <f>IFERROR(CK11/CG11,"-")</f>
        <v>750000</v>
      </c>
      <c r="CM11" s="136"/>
      <c r="CN11" s="136"/>
      <c r="CO11" s="136">
        <v>1</v>
      </c>
      <c r="CP11" s="137">
        <v>1</v>
      </c>
      <c r="CQ11" s="138">
        <v>750000</v>
      </c>
      <c r="CR11" s="138">
        <v>750000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75</v>
      </c>
      <c r="C12" s="184" t="s">
        <v>58</v>
      </c>
      <c r="D12" s="184"/>
      <c r="E12" s="184" t="s">
        <v>71</v>
      </c>
      <c r="F12" s="184" t="s">
        <v>72</v>
      </c>
      <c r="G12" s="184" t="s">
        <v>61</v>
      </c>
      <c r="H12" s="87" t="s">
        <v>62</v>
      </c>
      <c r="I12" s="87" t="s">
        <v>68</v>
      </c>
      <c r="J12" s="87"/>
      <c r="K12" s="176"/>
      <c r="L12" s="79">
        <v>16</v>
      </c>
      <c r="M12" s="79">
        <v>0</v>
      </c>
      <c r="N12" s="79">
        <v>83</v>
      </c>
      <c r="O12" s="88">
        <v>3</v>
      </c>
      <c r="P12" s="89">
        <v>0</v>
      </c>
      <c r="Q12" s="90">
        <f>O12+P12</f>
        <v>3</v>
      </c>
      <c r="R12" s="80">
        <f>IFERROR(Q12/N12,"-")</f>
        <v>0.036144578313253</v>
      </c>
      <c r="S12" s="79">
        <v>1</v>
      </c>
      <c r="T12" s="79">
        <v>1</v>
      </c>
      <c r="U12" s="80">
        <f>IFERROR(T12/(Q12),"-")</f>
        <v>0.33333333333333</v>
      </c>
      <c r="V12" s="81"/>
      <c r="W12" s="82">
        <v>1</v>
      </c>
      <c r="X12" s="80">
        <f>IF(Q12=0,"-",W12/Q12)</f>
        <v>0.33333333333333</v>
      </c>
      <c r="Y12" s="181">
        <v>103000</v>
      </c>
      <c r="Z12" s="182">
        <f>IFERROR(Y12/Q12,"-")</f>
        <v>34333.333333333</v>
      </c>
      <c r="AA12" s="182">
        <f>IFERROR(Y12/W12,"-")</f>
        <v>103000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0.66666666666667</v>
      </c>
      <c r="AP12" s="97">
        <v>1</v>
      </c>
      <c r="AQ12" s="99">
        <f>IFERROR(AP12/AN12,"-")</f>
        <v>0.5</v>
      </c>
      <c r="AR12" s="100">
        <v>103000</v>
      </c>
      <c r="AS12" s="101">
        <f>IFERROR(AR12/AN12,"-")</f>
        <v>51500</v>
      </c>
      <c r="AT12" s="102"/>
      <c r="AU12" s="102"/>
      <c r="AV12" s="102">
        <v>1</v>
      </c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103000</v>
      </c>
      <c r="CR12" s="138">
        <v>103000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76</v>
      </c>
      <c r="C13" s="184" t="s">
        <v>58</v>
      </c>
      <c r="D13" s="184"/>
      <c r="E13" s="184" t="s">
        <v>71</v>
      </c>
      <c r="F13" s="184" t="s">
        <v>72</v>
      </c>
      <c r="G13" s="184" t="s">
        <v>66</v>
      </c>
      <c r="H13" s="87"/>
      <c r="I13" s="87"/>
      <c r="J13" s="87"/>
      <c r="K13" s="176"/>
      <c r="L13" s="79">
        <v>23</v>
      </c>
      <c r="M13" s="79">
        <v>20</v>
      </c>
      <c r="N13" s="79">
        <v>18</v>
      </c>
      <c r="O13" s="88">
        <v>5</v>
      </c>
      <c r="P13" s="89">
        <v>0</v>
      </c>
      <c r="Q13" s="90">
        <f>O13+P13</f>
        <v>5</v>
      </c>
      <c r="R13" s="80">
        <f>IFERROR(Q13/N13,"-")</f>
        <v>0.27777777777778</v>
      </c>
      <c r="S13" s="79">
        <v>2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0.4</v>
      </c>
      <c r="Y13" s="181">
        <v>1201000</v>
      </c>
      <c r="Z13" s="182">
        <f>IFERROR(Y13/Q13,"-")</f>
        <v>240200</v>
      </c>
      <c r="AA13" s="182">
        <f>IFERROR(Y13/W13,"-")</f>
        <v>600500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</v>
      </c>
      <c r="BZ13" s="125">
        <v>1</v>
      </c>
      <c r="CA13" s="126">
        <f>IFERROR(BZ13/BX13,"-")</f>
        <v>1</v>
      </c>
      <c r="CB13" s="127">
        <v>1210000</v>
      </c>
      <c r="CC13" s="128">
        <f>IFERROR(CB13/BX13,"-")</f>
        <v>1210000</v>
      </c>
      <c r="CD13" s="129"/>
      <c r="CE13" s="129"/>
      <c r="CF13" s="129">
        <v>1</v>
      </c>
      <c r="CG13" s="130">
        <v>1</v>
      </c>
      <c r="CH13" s="131">
        <f>IF(Q13=0,"",IF(CG13=0,"",(CG13/Q13)))</f>
        <v>0.2</v>
      </c>
      <c r="CI13" s="132">
        <v>1</v>
      </c>
      <c r="CJ13" s="133">
        <f>IFERROR(CI13/CG13,"-")</f>
        <v>1</v>
      </c>
      <c r="CK13" s="134">
        <v>11000</v>
      </c>
      <c r="CL13" s="135">
        <f>IFERROR(CK13/CG13,"-")</f>
        <v>11000</v>
      </c>
      <c r="CM13" s="136"/>
      <c r="CN13" s="136">
        <v>1</v>
      </c>
      <c r="CO13" s="136"/>
      <c r="CP13" s="137">
        <v>2</v>
      </c>
      <c r="CQ13" s="138">
        <v>1201000</v>
      </c>
      <c r="CR13" s="138">
        <v>1210000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77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78</v>
      </c>
      <c r="I14" s="87" t="s">
        <v>63</v>
      </c>
      <c r="J14" s="87" t="s">
        <v>64</v>
      </c>
      <c r="K14" s="176"/>
      <c r="L14" s="79">
        <v>16</v>
      </c>
      <c r="M14" s="79">
        <v>0</v>
      </c>
      <c r="N14" s="79">
        <v>84</v>
      </c>
      <c r="O14" s="88">
        <v>3</v>
      </c>
      <c r="P14" s="89">
        <v>0</v>
      </c>
      <c r="Q14" s="90">
        <f>O14+P14</f>
        <v>3</v>
      </c>
      <c r="R14" s="80">
        <f>IFERROR(Q14/N14,"-")</f>
        <v>0.035714285714286</v>
      </c>
      <c r="S14" s="79">
        <v>1</v>
      </c>
      <c r="T14" s="79">
        <v>1</v>
      </c>
      <c r="U14" s="80">
        <f>IFERROR(T14/(Q14),"-")</f>
        <v>0.33333333333333</v>
      </c>
      <c r="V14" s="81"/>
      <c r="W14" s="82">
        <v>1</v>
      </c>
      <c r="X14" s="80">
        <f>IF(Q14=0,"-",W14/Q14)</f>
        <v>0.33333333333333</v>
      </c>
      <c r="Y14" s="181">
        <v>5000</v>
      </c>
      <c r="Z14" s="182">
        <f>IFERROR(Y14/Q14,"-")</f>
        <v>1666.6666666667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0.33333333333333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0.33333333333333</v>
      </c>
      <c r="BZ14" s="125">
        <v>1</v>
      </c>
      <c r="CA14" s="126">
        <f>IFERROR(BZ14/BX14,"-")</f>
        <v>1</v>
      </c>
      <c r="CB14" s="127">
        <v>5000</v>
      </c>
      <c r="CC14" s="128">
        <f>IFERROR(CB14/BX14,"-")</f>
        <v>5000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79</v>
      </c>
      <c r="C15" s="184" t="s">
        <v>58</v>
      </c>
      <c r="D15" s="184"/>
      <c r="E15" s="184" t="s">
        <v>59</v>
      </c>
      <c r="F15" s="184" t="s">
        <v>60</v>
      </c>
      <c r="G15" s="184" t="s">
        <v>66</v>
      </c>
      <c r="H15" s="87"/>
      <c r="I15" s="87"/>
      <c r="J15" s="87"/>
      <c r="K15" s="176"/>
      <c r="L15" s="79">
        <v>32</v>
      </c>
      <c r="M15" s="79">
        <v>25</v>
      </c>
      <c r="N15" s="79">
        <v>13</v>
      </c>
      <c r="O15" s="88">
        <v>4</v>
      </c>
      <c r="P15" s="89">
        <v>0</v>
      </c>
      <c r="Q15" s="90">
        <f>O15+P15</f>
        <v>4</v>
      </c>
      <c r="R15" s="80">
        <f>IFERROR(Q15/N15,"-")</f>
        <v>0.30769230769231</v>
      </c>
      <c r="S15" s="79">
        <v>3</v>
      </c>
      <c r="T15" s="79">
        <v>1</v>
      </c>
      <c r="U15" s="80">
        <f>IFERROR(T15/(Q15),"-")</f>
        <v>0.25</v>
      </c>
      <c r="V15" s="81"/>
      <c r="W15" s="82">
        <v>3</v>
      </c>
      <c r="X15" s="80">
        <f>IF(Q15=0,"-",W15/Q15)</f>
        <v>0.75</v>
      </c>
      <c r="Y15" s="181">
        <v>49000</v>
      </c>
      <c r="Z15" s="182">
        <f>IFERROR(Y15/Q15,"-")</f>
        <v>12250</v>
      </c>
      <c r="AA15" s="182">
        <f>IFERROR(Y15/W15,"-")</f>
        <v>16333.333333333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0.25</v>
      </c>
      <c r="BQ15" s="118">
        <v>1</v>
      </c>
      <c r="BR15" s="119">
        <f>IFERROR(BQ15/BO15,"-")</f>
        <v>1</v>
      </c>
      <c r="BS15" s="120">
        <v>8000</v>
      </c>
      <c r="BT15" s="121">
        <f>IFERROR(BS15/BO15,"-")</f>
        <v>8000</v>
      </c>
      <c r="BU15" s="122"/>
      <c r="BV15" s="122">
        <v>1</v>
      </c>
      <c r="BW15" s="122"/>
      <c r="BX15" s="123">
        <v>1</v>
      </c>
      <c r="BY15" s="124">
        <f>IF(Q15=0,"",IF(BX15=0,"",(BX15/Q15)))</f>
        <v>0.25</v>
      </c>
      <c r="BZ15" s="125">
        <v>1</v>
      </c>
      <c r="CA15" s="126">
        <f>IFERROR(BZ15/BX15,"-")</f>
        <v>1</v>
      </c>
      <c r="CB15" s="127">
        <v>8000</v>
      </c>
      <c r="CC15" s="128">
        <f>IFERROR(CB15/BX15,"-")</f>
        <v>8000</v>
      </c>
      <c r="CD15" s="129"/>
      <c r="CE15" s="129">
        <v>1</v>
      </c>
      <c r="CF15" s="129"/>
      <c r="CG15" s="130">
        <v>2</v>
      </c>
      <c r="CH15" s="131">
        <f>IF(Q15=0,"",IF(CG15=0,"",(CG15/Q15)))</f>
        <v>0.5</v>
      </c>
      <c r="CI15" s="132">
        <v>1</v>
      </c>
      <c r="CJ15" s="133">
        <f>IFERROR(CI15/CG15,"-")</f>
        <v>0.5</v>
      </c>
      <c r="CK15" s="134">
        <v>33000</v>
      </c>
      <c r="CL15" s="135">
        <f>IFERROR(CK15/CG15,"-")</f>
        <v>16500</v>
      </c>
      <c r="CM15" s="136"/>
      <c r="CN15" s="136"/>
      <c r="CO15" s="136">
        <v>1</v>
      </c>
      <c r="CP15" s="137">
        <v>3</v>
      </c>
      <c r="CQ15" s="138">
        <v>49000</v>
      </c>
      <c r="CR15" s="138">
        <v>33000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80</v>
      </c>
      <c r="C16" s="184" t="s">
        <v>58</v>
      </c>
      <c r="D16" s="184"/>
      <c r="E16" s="184" t="s">
        <v>59</v>
      </c>
      <c r="F16" s="184" t="s">
        <v>60</v>
      </c>
      <c r="G16" s="184" t="s">
        <v>61</v>
      </c>
      <c r="H16" s="87" t="s">
        <v>78</v>
      </c>
      <c r="I16" s="87" t="s">
        <v>68</v>
      </c>
      <c r="J16" s="87"/>
      <c r="K16" s="176"/>
      <c r="L16" s="79">
        <v>0</v>
      </c>
      <c r="M16" s="79">
        <v>0</v>
      </c>
      <c r="N16" s="79">
        <v>1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81</v>
      </c>
      <c r="C17" s="184" t="s">
        <v>58</v>
      </c>
      <c r="D17" s="184"/>
      <c r="E17" s="184" t="s">
        <v>59</v>
      </c>
      <c r="F17" s="184" t="s">
        <v>60</v>
      </c>
      <c r="G17" s="184" t="s">
        <v>66</v>
      </c>
      <c r="H17" s="87"/>
      <c r="I17" s="87"/>
      <c r="J17" s="87"/>
      <c r="K17" s="176"/>
      <c r="L17" s="79">
        <v>4</v>
      </c>
      <c r="M17" s="79">
        <v>3</v>
      </c>
      <c r="N17" s="79">
        <v>5</v>
      </c>
      <c r="O17" s="88">
        <v>1</v>
      </c>
      <c r="P17" s="89">
        <v>0</v>
      </c>
      <c r="Q17" s="90">
        <f>O17+P17</f>
        <v>1</v>
      </c>
      <c r="R17" s="80">
        <f>IFERROR(Q17/N17,"-")</f>
        <v>0.2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82</v>
      </c>
      <c r="C18" s="184" t="s">
        <v>58</v>
      </c>
      <c r="D18" s="184"/>
      <c r="E18" s="184" t="s">
        <v>71</v>
      </c>
      <c r="F18" s="184" t="s">
        <v>72</v>
      </c>
      <c r="G18" s="184" t="s">
        <v>61</v>
      </c>
      <c r="H18" s="87" t="s">
        <v>78</v>
      </c>
      <c r="I18" s="87" t="s">
        <v>63</v>
      </c>
      <c r="J18" s="87" t="s">
        <v>73</v>
      </c>
      <c r="K18" s="176"/>
      <c r="L18" s="79">
        <v>12</v>
      </c>
      <c r="M18" s="79">
        <v>0</v>
      </c>
      <c r="N18" s="79">
        <v>53</v>
      </c>
      <c r="O18" s="88">
        <v>3</v>
      </c>
      <c r="P18" s="89">
        <v>0</v>
      </c>
      <c r="Q18" s="90">
        <f>O18+P18</f>
        <v>3</v>
      </c>
      <c r="R18" s="80">
        <f>IFERROR(Q18/N18,"-")</f>
        <v>0.056603773584906</v>
      </c>
      <c r="S18" s="79">
        <v>0</v>
      </c>
      <c r="T18" s="79">
        <v>2</v>
      </c>
      <c r="U18" s="80">
        <f>IFERROR(T18/(Q18),"-")</f>
        <v>0.66666666666667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0.66666666666667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0.33333333333333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83</v>
      </c>
      <c r="C19" s="184" t="s">
        <v>58</v>
      </c>
      <c r="D19" s="184"/>
      <c r="E19" s="184" t="s">
        <v>71</v>
      </c>
      <c r="F19" s="184" t="s">
        <v>72</v>
      </c>
      <c r="G19" s="184" t="s">
        <v>66</v>
      </c>
      <c r="H19" s="87"/>
      <c r="I19" s="87"/>
      <c r="J19" s="87"/>
      <c r="K19" s="176"/>
      <c r="L19" s="79">
        <v>22</v>
      </c>
      <c r="M19" s="79">
        <v>20</v>
      </c>
      <c r="N19" s="79">
        <v>9</v>
      </c>
      <c r="O19" s="88">
        <v>7</v>
      </c>
      <c r="P19" s="89">
        <v>0</v>
      </c>
      <c r="Q19" s="90">
        <f>O19+P19</f>
        <v>7</v>
      </c>
      <c r="R19" s="80">
        <f>IFERROR(Q19/N19,"-")</f>
        <v>0.77777777777778</v>
      </c>
      <c r="S19" s="79">
        <v>4</v>
      </c>
      <c r="T19" s="79">
        <v>0</v>
      </c>
      <c r="U19" s="80">
        <f>IFERROR(T19/(Q19),"-")</f>
        <v>0</v>
      </c>
      <c r="V19" s="81"/>
      <c r="W19" s="82">
        <v>1</v>
      </c>
      <c r="X19" s="80">
        <f>IF(Q19=0,"-",W19/Q19)</f>
        <v>0.14285714285714</v>
      </c>
      <c r="Y19" s="181">
        <v>8000</v>
      </c>
      <c r="Z19" s="182">
        <f>IFERROR(Y19/Q19,"-")</f>
        <v>1142.8571428571</v>
      </c>
      <c r="AA19" s="182">
        <f>IFERROR(Y19/W19,"-")</f>
        <v>8000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0.14285714285714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5</v>
      </c>
      <c r="BP19" s="117">
        <f>IF(Q19=0,"",IF(BO19=0,"",(BO19/Q19)))</f>
        <v>0.71428571428571</v>
      </c>
      <c r="BQ19" s="118">
        <v>1</v>
      </c>
      <c r="BR19" s="119">
        <f>IFERROR(BQ19/BO19,"-")</f>
        <v>0.2</v>
      </c>
      <c r="BS19" s="120">
        <v>8000</v>
      </c>
      <c r="BT19" s="121">
        <f>IFERROR(BS19/BO19,"-")</f>
        <v>1600</v>
      </c>
      <c r="BU19" s="122"/>
      <c r="BV19" s="122">
        <v>1</v>
      </c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1</v>
      </c>
      <c r="CH19" s="131">
        <f>IF(Q19=0,"",IF(CG19=0,"",(CG19/Q19)))</f>
        <v>0.14285714285714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1</v>
      </c>
      <c r="CQ19" s="138">
        <v>8000</v>
      </c>
      <c r="CR19" s="138">
        <v>8000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84</v>
      </c>
      <c r="C20" s="184" t="s">
        <v>58</v>
      </c>
      <c r="D20" s="184"/>
      <c r="E20" s="184" t="s">
        <v>71</v>
      </c>
      <c r="F20" s="184" t="s">
        <v>72</v>
      </c>
      <c r="G20" s="184" t="s">
        <v>61</v>
      </c>
      <c r="H20" s="87" t="s">
        <v>78</v>
      </c>
      <c r="I20" s="87" t="s">
        <v>68</v>
      </c>
      <c r="J20" s="87"/>
      <c r="K20" s="176"/>
      <c r="L20" s="79">
        <v>12</v>
      </c>
      <c r="M20" s="79">
        <v>0</v>
      </c>
      <c r="N20" s="79">
        <v>26</v>
      </c>
      <c r="O20" s="88">
        <v>3</v>
      </c>
      <c r="P20" s="89">
        <v>0</v>
      </c>
      <c r="Q20" s="90">
        <f>O20+P20</f>
        <v>3</v>
      </c>
      <c r="R20" s="80">
        <f>IFERROR(Q20/N20,"-")</f>
        <v>0.11538461538462</v>
      </c>
      <c r="S20" s="79">
        <v>2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0.33333333333333</v>
      </c>
      <c r="Y20" s="181">
        <v>3000</v>
      </c>
      <c r="Z20" s="182">
        <f>IFERROR(Y20/Q20,"-")</f>
        <v>1000</v>
      </c>
      <c r="AA20" s="182">
        <f>IFERROR(Y20/W20,"-")</f>
        <v>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>
        <v>1</v>
      </c>
      <c r="BI20" s="111">
        <f>IFERROR(BH20/BF20,"-")</f>
        <v>1</v>
      </c>
      <c r="BJ20" s="112">
        <v>3000</v>
      </c>
      <c r="BK20" s="113">
        <f>IFERROR(BJ20/BF20,"-")</f>
        <v>3000</v>
      </c>
      <c r="BL20" s="114">
        <v>1</v>
      </c>
      <c r="BM20" s="114"/>
      <c r="BN20" s="114"/>
      <c r="BO20" s="116">
        <v>1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85</v>
      </c>
      <c r="C21" s="184" t="s">
        <v>58</v>
      </c>
      <c r="D21" s="184"/>
      <c r="E21" s="184" t="s">
        <v>71</v>
      </c>
      <c r="F21" s="184" t="s">
        <v>72</v>
      </c>
      <c r="G21" s="184" t="s">
        <v>66</v>
      </c>
      <c r="H21" s="87"/>
      <c r="I21" s="87"/>
      <c r="J21" s="87"/>
      <c r="K21" s="176"/>
      <c r="L21" s="79">
        <v>23</v>
      </c>
      <c r="M21" s="79">
        <v>22</v>
      </c>
      <c r="N21" s="79">
        <v>19</v>
      </c>
      <c r="O21" s="88">
        <v>2</v>
      </c>
      <c r="P21" s="89">
        <v>0</v>
      </c>
      <c r="Q21" s="90">
        <f>O21+P21</f>
        <v>2</v>
      </c>
      <c r="R21" s="80">
        <f>IFERROR(Q21/N21,"-")</f>
        <v>0.10526315789474</v>
      </c>
      <c r="S21" s="79">
        <v>2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0.33692307692308</v>
      </c>
      <c r="B22" s="184" t="s">
        <v>86</v>
      </c>
      <c r="C22" s="184" t="s">
        <v>58</v>
      </c>
      <c r="D22" s="184"/>
      <c r="E22" s="184" t="s">
        <v>87</v>
      </c>
      <c r="F22" s="184" t="s">
        <v>88</v>
      </c>
      <c r="G22" s="184" t="s">
        <v>61</v>
      </c>
      <c r="H22" s="87" t="s">
        <v>89</v>
      </c>
      <c r="I22" s="87" t="s">
        <v>90</v>
      </c>
      <c r="J22" s="87" t="s">
        <v>91</v>
      </c>
      <c r="K22" s="176">
        <v>650000</v>
      </c>
      <c r="L22" s="79">
        <v>12</v>
      </c>
      <c r="M22" s="79">
        <v>0</v>
      </c>
      <c r="N22" s="79">
        <v>54</v>
      </c>
      <c r="O22" s="88">
        <v>4</v>
      </c>
      <c r="P22" s="89">
        <v>0</v>
      </c>
      <c r="Q22" s="90">
        <f>O22+P22</f>
        <v>4</v>
      </c>
      <c r="R22" s="80">
        <f>IFERROR(Q22/N22,"-")</f>
        <v>0.074074074074074</v>
      </c>
      <c r="S22" s="79">
        <v>2</v>
      </c>
      <c r="T22" s="79">
        <v>1</v>
      </c>
      <c r="U22" s="80">
        <f>IFERROR(T22/(Q22),"-")</f>
        <v>0.25</v>
      </c>
      <c r="V22" s="81">
        <f>IFERROR(K22/SUM(Q22:Q27),"-")</f>
        <v>19117.647058824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SUM(Y22:Y27)-SUM(K22:K27)</f>
        <v>-431000</v>
      </c>
      <c r="AC22" s="83">
        <f>SUM(Y22:Y27)/SUM(K22:K27)</f>
        <v>0.33692307692308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>
        <v>1</v>
      </c>
      <c r="CH22" s="131">
        <f>IF(Q22=0,"",IF(CG22=0,"",(CG22/Q22)))</f>
        <v>0.25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92</v>
      </c>
      <c r="C23" s="184" t="s">
        <v>58</v>
      </c>
      <c r="D23" s="184"/>
      <c r="E23" s="184" t="s">
        <v>87</v>
      </c>
      <c r="F23" s="184" t="s">
        <v>88</v>
      </c>
      <c r="G23" s="184" t="s">
        <v>66</v>
      </c>
      <c r="H23" s="87"/>
      <c r="I23" s="87"/>
      <c r="J23" s="87"/>
      <c r="K23" s="176"/>
      <c r="L23" s="79">
        <v>36</v>
      </c>
      <c r="M23" s="79">
        <v>25</v>
      </c>
      <c r="N23" s="79">
        <v>20</v>
      </c>
      <c r="O23" s="88">
        <v>2</v>
      </c>
      <c r="P23" s="89">
        <v>0</v>
      </c>
      <c r="Q23" s="90">
        <f>O23+P23</f>
        <v>2</v>
      </c>
      <c r="R23" s="80">
        <f>IFERROR(Q23/N23,"-")</f>
        <v>0.1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93</v>
      </c>
      <c r="C24" s="184" t="s">
        <v>58</v>
      </c>
      <c r="D24" s="184"/>
      <c r="E24" s="184" t="s">
        <v>94</v>
      </c>
      <c r="F24" s="184" t="s">
        <v>95</v>
      </c>
      <c r="G24" s="184" t="s">
        <v>61</v>
      </c>
      <c r="H24" s="87" t="s">
        <v>89</v>
      </c>
      <c r="I24" s="87" t="s">
        <v>96</v>
      </c>
      <c r="J24" s="87"/>
      <c r="K24" s="176"/>
      <c r="L24" s="79">
        <v>14</v>
      </c>
      <c r="M24" s="79">
        <v>0</v>
      </c>
      <c r="N24" s="79">
        <v>62</v>
      </c>
      <c r="O24" s="88">
        <v>5</v>
      </c>
      <c r="P24" s="89">
        <v>0</v>
      </c>
      <c r="Q24" s="90">
        <f>O24+P24</f>
        <v>5</v>
      </c>
      <c r="R24" s="80">
        <f>IFERROR(Q24/N24,"-")</f>
        <v>0.080645161290323</v>
      </c>
      <c r="S24" s="79">
        <v>3</v>
      </c>
      <c r="T24" s="79">
        <v>1</v>
      </c>
      <c r="U24" s="80">
        <f>IFERROR(T24/(Q24),"-")</f>
        <v>0.2</v>
      </c>
      <c r="V24" s="81"/>
      <c r="W24" s="82">
        <v>1</v>
      </c>
      <c r="X24" s="80">
        <f>IF(Q24=0,"-",W24/Q24)</f>
        <v>0.2</v>
      </c>
      <c r="Y24" s="181">
        <v>13000</v>
      </c>
      <c r="Z24" s="182">
        <f>IFERROR(Y24/Q24,"-")</f>
        <v>2600</v>
      </c>
      <c r="AA24" s="182">
        <f>IFERROR(Y24/W24,"-")</f>
        <v>13000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3</v>
      </c>
      <c r="BP24" s="117">
        <f>IF(Q24=0,"",IF(BO24=0,"",(BO24/Q24)))</f>
        <v>0.6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0.4</v>
      </c>
      <c r="BZ24" s="125">
        <v>1</v>
      </c>
      <c r="CA24" s="126">
        <f>IFERROR(BZ24/BX24,"-")</f>
        <v>0.5</v>
      </c>
      <c r="CB24" s="127">
        <v>13000</v>
      </c>
      <c r="CC24" s="128">
        <f>IFERROR(CB24/BX24,"-")</f>
        <v>6500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13000</v>
      </c>
      <c r="CR24" s="138">
        <v>13000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97</v>
      </c>
      <c r="C25" s="184" t="s">
        <v>58</v>
      </c>
      <c r="D25" s="184"/>
      <c r="E25" s="184" t="s">
        <v>94</v>
      </c>
      <c r="F25" s="184" t="s">
        <v>95</v>
      </c>
      <c r="G25" s="184" t="s">
        <v>66</v>
      </c>
      <c r="H25" s="87"/>
      <c r="I25" s="87"/>
      <c r="J25" s="87"/>
      <c r="K25" s="176"/>
      <c r="L25" s="79">
        <v>57</v>
      </c>
      <c r="M25" s="79">
        <v>38</v>
      </c>
      <c r="N25" s="79">
        <v>31</v>
      </c>
      <c r="O25" s="88">
        <v>5</v>
      </c>
      <c r="P25" s="89">
        <v>0</v>
      </c>
      <c r="Q25" s="90">
        <f>O25+P25</f>
        <v>5</v>
      </c>
      <c r="R25" s="80">
        <f>IFERROR(Q25/N25,"-")</f>
        <v>0.16129032258065</v>
      </c>
      <c r="S25" s="79">
        <v>1</v>
      </c>
      <c r="T25" s="79">
        <v>1</v>
      </c>
      <c r="U25" s="80">
        <f>IFERROR(T25/(Q25),"-")</f>
        <v>0.2</v>
      </c>
      <c r="V25" s="81"/>
      <c r="W25" s="82">
        <v>3</v>
      </c>
      <c r="X25" s="80">
        <f>IF(Q25=0,"-",W25/Q25)</f>
        <v>0.6</v>
      </c>
      <c r="Y25" s="181">
        <v>62000</v>
      </c>
      <c r="Z25" s="182">
        <f>IFERROR(Y25/Q25,"-")</f>
        <v>12400</v>
      </c>
      <c r="AA25" s="182">
        <f>IFERROR(Y25/W25,"-")</f>
        <v>20666.666666667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0.2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0.2</v>
      </c>
      <c r="BQ25" s="118">
        <v>1</v>
      </c>
      <c r="BR25" s="119">
        <f>IFERROR(BQ25/BO25,"-")</f>
        <v>1</v>
      </c>
      <c r="BS25" s="120">
        <v>8000</v>
      </c>
      <c r="BT25" s="121">
        <f>IFERROR(BS25/BO25,"-")</f>
        <v>8000</v>
      </c>
      <c r="BU25" s="122"/>
      <c r="BV25" s="122">
        <v>1</v>
      </c>
      <c r="BW25" s="122"/>
      <c r="BX25" s="123">
        <v>1</v>
      </c>
      <c r="BY25" s="124">
        <f>IF(Q25=0,"",IF(BX25=0,"",(BX25/Q25)))</f>
        <v>0.2</v>
      </c>
      <c r="BZ25" s="125">
        <v>1</v>
      </c>
      <c r="CA25" s="126">
        <f>IFERROR(BZ25/BX25,"-")</f>
        <v>1</v>
      </c>
      <c r="CB25" s="127">
        <v>3000</v>
      </c>
      <c r="CC25" s="128">
        <f>IFERROR(CB25/BX25,"-")</f>
        <v>3000</v>
      </c>
      <c r="CD25" s="129">
        <v>1</v>
      </c>
      <c r="CE25" s="129"/>
      <c r="CF25" s="129"/>
      <c r="CG25" s="130">
        <v>2</v>
      </c>
      <c r="CH25" s="131">
        <f>IF(Q25=0,"",IF(CG25=0,"",(CG25/Q25)))</f>
        <v>0.4</v>
      </c>
      <c r="CI25" s="132">
        <v>1</v>
      </c>
      <c r="CJ25" s="133">
        <f>IFERROR(CI25/CG25,"-")</f>
        <v>0.5</v>
      </c>
      <c r="CK25" s="134">
        <v>51000</v>
      </c>
      <c r="CL25" s="135">
        <f>IFERROR(CK25/CG25,"-")</f>
        <v>25500</v>
      </c>
      <c r="CM25" s="136"/>
      <c r="CN25" s="136"/>
      <c r="CO25" s="136">
        <v>1</v>
      </c>
      <c r="CP25" s="137">
        <v>3</v>
      </c>
      <c r="CQ25" s="138">
        <v>62000</v>
      </c>
      <c r="CR25" s="138">
        <v>51000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98</v>
      </c>
      <c r="C26" s="184" t="s">
        <v>58</v>
      </c>
      <c r="D26" s="184"/>
      <c r="E26" s="184" t="s">
        <v>99</v>
      </c>
      <c r="F26" s="184" t="s">
        <v>100</v>
      </c>
      <c r="G26" s="184" t="s">
        <v>61</v>
      </c>
      <c r="H26" s="87" t="s">
        <v>89</v>
      </c>
      <c r="I26" s="87" t="s">
        <v>101</v>
      </c>
      <c r="J26" s="87"/>
      <c r="K26" s="176"/>
      <c r="L26" s="79">
        <v>49</v>
      </c>
      <c r="M26" s="79">
        <v>0</v>
      </c>
      <c r="N26" s="79">
        <v>212</v>
      </c>
      <c r="O26" s="88">
        <v>11</v>
      </c>
      <c r="P26" s="89">
        <v>0</v>
      </c>
      <c r="Q26" s="90">
        <f>O26+P26</f>
        <v>11</v>
      </c>
      <c r="R26" s="80">
        <f>IFERROR(Q26/N26,"-")</f>
        <v>0.05188679245283</v>
      </c>
      <c r="S26" s="79">
        <v>6</v>
      </c>
      <c r="T26" s="79">
        <v>1</v>
      </c>
      <c r="U26" s="80">
        <f>IFERROR(T26/(Q26),"-")</f>
        <v>0.090909090909091</v>
      </c>
      <c r="V26" s="81"/>
      <c r="W26" s="82">
        <v>3</v>
      </c>
      <c r="X26" s="80">
        <f>IF(Q26=0,"-",W26/Q26)</f>
        <v>0.27272727272727</v>
      </c>
      <c r="Y26" s="181">
        <v>61000</v>
      </c>
      <c r="Z26" s="182">
        <f>IFERROR(Y26/Q26,"-")</f>
        <v>5545.4545454545</v>
      </c>
      <c r="AA26" s="182">
        <f>IFERROR(Y26/W26,"-")</f>
        <v>20333.333333333</v>
      </c>
      <c r="AB26" s="176"/>
      <c r="AC26" s="83"/>
      <c r="AD26" s="77"/>
      <c r="AE26" s="91">
        <v>1</v>
      </c>
      <c r="AF26" s="92">
        <f>IF(Q26=0,"",IF(AE26=0,"",(AE26/Q26)))</f>
        <v>0.090909090909091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>
        <v>1</v>
      </c>
      <c r="AO26" s="98">
        <f>IF(Q26=0,"",IF(AN26=0,"",(AN26/Q26)))</f>
        <v>0.090909090909091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0.090909090909091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3</v>
      </c>
      <c r="BP26" s="117">
        <f>IF(Q26=0,"",IF(BO26=0,"",(BO26/Q26)))</f>
        <v>0.27272727272727</v>
      </c>
      <c r="BQ26" s="118">
        <v>1</v>
      </c>
      <c r="BR26" s="119">
        <f>IFERROR(BQ26/BO26,"-")</f>
        <v>0.33333333333333</v>
      </c>
      <c r="BS26" s="120">
        <v>15000</v>
      </c>
      <c r="BT26" s="121">
        <f>IFERROR(BS26/BO26,"-")</f>
        <v>5000</v>
      </c>
      <c r="BU26" s="122"/>
      <c r="BV26" s="122">
        <v>1</v>
      </c>
      <c r="BW26" s="122"/>
      <c r="BX26" s="123">
        <v>5</v>
      </c>
      <c r="BY26" s="124">
        <f>IF(Q26=0,"",IF(BX26=0,"",(BX26/Q26)))</f>
        <v>0.45454545454545</v>
      </c>
      <c r="BZ26" s="125">
        <v>2</v>
      </c>
      <c r="CA26" s="126">
        <f>IFERROR(BZ26/BX26,"-")</f>
        <v>0.4</v>
      </c>
      <c r="CB26" s="127">
        <v>46000</v>
      </c>
      <c r="CC26" s="128">
        <f>IFERROR(CB26/BX26,"-")</f>
        <v>9200</v>
      </c>
      <c r="CD26" s="129"/>
      <c r="CE26" s="129">
        <v>1</v>
      </c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3</v>
      </c>
      <c r="CQ26" s="138">
        <v>61000</v>
      </c>
      <c r="CR26" s="138">
        <v>38000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102</v>
      </c>
      <c r="C27" s="184" t="s">
        <v>58</v>
      </c>
      <c r="D27" s="184"/>
      <c r="E27" s="184" t="s">
        <v>99</v>
      </c>
      <c r="F27" s="184" t="s">
        <v>100</v>
      </c>
      <c r="G27" s="184" t="s">
        <v>66</v>
      </c>
      <c r="H27" s="87"/>
      <c r="I27" s="87"/>
      <c r="J27" s="87"/>
      <c r="K27" s="176"/>
      <c r="L27" s="79">
        <v>74</v>
      </c>
      <c r="M27" s="79">
        <v>53</v>
      </c>
      <c r="N27" s="79">
        <v>48</v>
      </c>
      <c r="O27" s="88">
        <v>7</v>
      </c>
      <c r="P27" s="89">
        <v>0</v>
      </c>
      <c r="Q27" s="90">
        <f>O27+P27</f>
        <v>7</v>
      </c>
      <c r="R27" s="80">
        <f>IFERROR(Q27/N27,"-")</f>
        <v>0.14583333333333</v>
      </c>
      <c r="S27" s="79">
        <v>2</v>
      </c>
      <c r="T27" s="79">
        <v>2</v>
      </c>
      <c r="U27" s="80">
        <f>IFERROR(T27/(Q27),"-")</f>
        <v>0.28571428571429</v>
      </c>
      <c r="V27" s="81"/>
      <c r="W27" s="82">
        <v>2</v>
      </c>
      <c r="X27" s="80">
        <f>IF(Q27=0,"-",W27/Q27)</f>
        <v>0.28571428571429</v>
      </c>
      <c r="Y27" s="181">
        <v>83000</v>
      </c>
      <c r="Z27" s="182">
        <f>IFERROR(Y27/Q27,"-")</f>
        <v>11857.142857143</v>
      </c>
      <c r="AA27" s="182">
        <f>IFERROR(Y27/W27,"-")</f>
        <v>41500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4</v>
      </c>
      <c r="BP27" s="117">
        <f>IF(Q27=0,"",IF(BO27=0,"",(BO27/Q27)))</f>
        <v>0.57142857142857</v>
      </c>
      <c r="BQ27" s="118">
        <v>1</v>
      </c>
      <c r="BR27" s="119">
        <f>IFERROR(BQ27/BO27,"-")</f>
        <v>0.25</v>
      </c>
      <c r="BS27" s="120">
        <v>3000</v>
      </c>
      <c r="BT27" s="121">
        <f>IFERROR(BS27/BO27,"-")</f>
        <v>750</v>
      </c>
      <c r="BU27" s="122">
        <v>1</v>
      </c>
      <c r="BV27" s="122"/>
      <c r="BW27" s="122"/>
      <c r="BX27" s="123">
        <v>2</v>
      </c>
      <c r="BY27" s="124">
        <f>IF(Q27=0,"",IF(BX27=0,"",(BX27/Q27)))</f>
        <v>0.28571428571429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1</v>
      </c>
      <c r="CH27" s="131">
        <f>IF(Q27=0,"",IF(CG27=0,"",(CG27/Q27)))</f>
        <v>0.14285714285714</v>
      </c>
      <c r="CI27" s="132">
        <v>1</v>
      </c>
      <c r="CJ27" s="133">
        <f>IFERROR(CI27/CG27,"-")</f>
        <v>1</v>
      </c>
      <c r="CK27" s="134">
        <v>80000</v>
      </c>
      <c r="CL27" s="135">
        <f>IFERROR(CK27/CG27,"-")</f>
        <v>80000</v>
      </c>
      <c r="CM27" s="136"/>
      <c r="CN27" s="136"/>
      <c r="CO27" s="136">
        <v>1</v>
      </c>
      <c r="CP27" s="137">
        <v>2</v>
      </c>
      <c r="CQ27" s="138">
        <v>83000</v>
      </c>
      <c r="CR27" s="138">
        <v>80000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0.83333333333333</v>
      </c>
      <c r="B28" s="184" t="s">
        <v>103</v>
      </c>
      <c r="C28" s="184" t="s">
        <v>58</v>
      </c>
      <c r="D28" s="184"/>
      <c r="E28" s="184" t="s">
        <v>104</v>
      </c>
      <c r="F28" s="184" t="s">
        <v>105</v>
      </c>
      <c r="G28" s="184" t="s">
        <v>61</v>
      </c>
      <c r="H28" s="87" t="s">
        <v>106</v>
      </c>
      <c r="I28" s="87" t="s">
        <v>90</v>
      </c>
      <c r="J28" s="87" t="s">
        <v>91</v>
      </c>
      <c r="K28" s="176">
        <v>300000</v>
      </c>
      <c r="L28" s="79">
        <v>18</v>
      </c>
      <c r="M28" s="79">
        <v>0</v>
      </c>
      <c r="N28" s="79">
        <v>115</v>
      </c>
      <c r="O28" s="88">
        <v>2</v>
      </c>
      <c r="P28" s="89">
        <v>0</v>
      </c>
      <c r="Q28" s="90">
        <f>O28+P28</f>
        <v>2</v>
      </c>
      <c r="R28" s="80">
        <f>IFERROR(Q28/N28,"-")</f>
        <v>0.017391304347826</v>
      </c>
      <c r="S28" s="79">
        <v>1</v>
      </c>
      <c r="T28" s="79">
        <v>0</v>
      </c>
      <c r="U28" s="80">
        <f>IFERROR(T28/(Q28),"-")</f>
        <v>0</v>
      </c>
      <c r="V28" s="81">
        <f>IFERROR(K28/SUM(Q28:Q35),"-")</f>
        <v>10714.285714286</v>
      </c>
      <c r="W28" s="82">
        <v>1</v>
      </c>
      <c r="X28" s="80">
        <f>IF(Q28=0,"-",W28/Q28)</f>
        <v>0.5</v>
      </c>
      <c r="Y28" s="181">
        <v>3000</v>
      </c>
      <c r="Z28" s="182">
        <f>IFERROR(Y28/Q28,"-")</f>
        <v>1500</v>
      </c>
      <c r="AA28" s="182">
        <f>IFERROR(Y28/W28,"-")</f>
        <v>3000</v>
      </c>
      <c r="AB28" s="176">
        <f>SUM(Y28:Y35)-SUM(K28:K35)</f>
        <v>-50000</v>
      </c>
      <c r="AC28" s="83">
        <f>SUM(Y28:Y35)/SUM(K28:K35)</f>
        <v>0.83333333333333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>
        <v>1</v>
      </c>
      <c r="CH28" s="131">
        <f>IF(Q28=0,"",IF(CG28=0,"",(CG28/Q28)))</f>
        <v>0.5</v>
      </c>
      <c r="CI28" s="132">
        <v>1</v>
      </c>
      <c r="CJ28" s="133">
        <f>IFERROR(CI28/CG28,"-")</f>
        <v>1</v>
      </c>
      <c r="CK28" s="134">
        <v>3000</v>
      </c>
      <c r="CL28" s="135">
        <f>IFERROR(CK28/CG28,"-")</f>
        <v>3000</v>
      </c>
      <c r="CM28" s="136">
        <v>1</v>
      </c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107</v>
      </c>
      <c r="C29" s="184" t="s">
        <v>58</v>
      </c>
      <c r="D29" s="184"/>
      <c r="E29" s="184" t="s">
        <v>104</v>
      </c>
      <c r="F29" s="184" t="s">
        <v>105</v>
      </c>
      <c r="G29" s="184" t="s">
        <v>66</v>
      </c>
      <c r="H29" s="87"/>
      <c r="I29" s="87"/>
      <c r="J29" s="87"/>
      <c r="K29" s="176"/>
      <c r="L29" s="79">
        <v>81</v>
      </c>
      <c r="M29" s="79">
        <v>23</v>
      </c>
      <c r="N29" s="79">
        <v>8</v>
      </c>
      <c r="O29" s="88">
        <v>3</v>
      </c>
      <c r="P29" s="89">
        <v>0</v>
      </c>
      <c r="Q29" s="90">
        <f>O29+P29</f>
        <v>3</v>
      </c>
      <c r="R29" s="80">
        <f>IFERROR(Q29/N29,"-")</f>
        <v>0.375</v>
      </c>
      <c r="S29" s="79">
        <v>1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2</v>
      </c>
      <c r="BY29" s="124">
        <f>IF(Q29=0,"",IF(BX29=0,"",(BX29/Q29)))</f>
        <v>0.66666666666667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>
        <v>1</v>
      </c>
      <c r="CH29" s="131">
        <f>IF(Q29=0,"",IF(CG29=0,"",(CG29/Q29)))</f>
        <v>0.33333333333333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108</v>
      </c>
      <c r="C30" s="184" t="s">
        <v>58</v>
      </c>
      <c r="D30" s="184"/>
      <c r="E30" s="184" t="s">
        <v>109</v>
      </c>
      <c r="F30" s="184" t="s">
        <v>110</v>
      </c>
      <c r="G30" s="184" t="s">
        <v>61</v>
      </c>
      <c r="H30" s="87"/>
      <c r="I30" s="87" t="s">
        <v>90</v>
      </c>
      <c r="J30" s="87"/>
      <c r="K30" s="176"/>
      <c r="L30" s="79">
        <v>4</v>
      </c>
      <c r="M30" s="79">
        <v>0</v>
      </c>
      <c r="N30" s="79">
        <v>120</v>
      </c>
      <c r="O30" s="88">
        <v>1</v>
      </c>
      <c r="P30" s="89">
        <v>0</v>
      </c>
      <c r="Q30" s="90">
        <f>O30+P30</f>
        <v>1</v>
      </c>
      <c r="R30" s="80">
        <f>IFERROR(Q30/N30,"-")</f>
        <v>0.0083333333333333</v>
      </c>
      <c r="S30" s="79">
        <v>0</v>
      </c>
      <c r="T30" s="79">
        <v>1</v>
      </c>
      <c r="U30" s="80">
        <f>IFERROR(T30/(Q30),"-")</f>
        <v>1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1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111</v>
      </c>
      <c r="C31" s="184" t="s">
        <v>58</v>
      </c>
      <c r="D31" s="184"/>
      <c r="E31" s="184" t="s">
        <v>109</v>
      </c>
      <c r="F31" s="184" t="s">
        <v>110</v>
      </c>
      <c r="G31" s="184" t="s">
        <v>66</v>
      </c>
      <c r="H31" s="87"/>
      <c r="I31" s="87"/>
      <c r="J31" s="87"/>
      <c r="K31" s="176"/>
      <c r="L31" s="79">
        <v>32</v>
      </c>
      <c r="M31" s="79">
        <v>20</v>
      </c>
      <c r="N31" s="79">
        <v>30</v>
      </c>
      <c r="O31" s="88">
        <v>4</v>
      </c>
      <c r="P31" s="89">
        <v>0</v>
      </c>
      <c r="Q31" s="90">
        <f>O31+P31</f>
        <v>4</v>
      </c>
      <c r="R31" s="80">
        <f>IFERROR(Q31/N31,"-")</f>
        <v>0.13333333333333</v>
      </c>
      <c r="S31" s="79">
        <v>1</v>
      </c>
      <c r="T31" s="79">
        <v>2</v>
      </c>
      <c r="U31" s="80">
        <f>IFERROR(T31/(Q31),"-")</f>
        <v>0.5</v>
      </c>
      <c r="V31" s="81"/>
      <c r="W31" s="82">
        <v>1</v>
      </c>
      <c r="X31" s="80">
        <f>IF(Q31=0,"-",W31/Q31)</f>
        <v>0.25</v>
      </c>
      <c r="Y31" s="181">
        <v>90000</v>
      </c>
      <c r="Z31" s="182">
        <f>IFERROR(Y31/Q31,"-")</f>
        <v>22500</v>
      </c>
      <c r="AA31" s="182">
        <f>IFERROR(Y31/W31,"-")</f>
        <v>90000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0.25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0.25</v>
      </c>
      <c r="BQ31" s="118">
        <v>1</v>
      </c>
      <c r="BR31" s="119">
        <f>IFERROR(BQ31/BO31,"-")</f>
        <v>1</v>
      </c>
      <c r="BS31" s="120">
        <v>90000</v>
      </c>
      <c r="BT31" s="121">
        <f>IFERROR(BS31/BO31,"-")</f>
        <v>90000</v>
      </c>
      <c r="BU31" s="122"/>
      <c r="BV31" s="122"/>
      <c r="BW31" s="122">
        <v>1</v>
      </c>
      <c r="BX31" s="123">
        <v>2</v>
      </c>
      <c r="BY31" s="124">
        <f>IF(Q31=0,"",IF(BX31=0,"",(BX31/Q31)))</f>
        <v>0.5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90000</v>
      </c>
      <c r="CR31" s="138">
        <v>90000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112</v>
      </c>
      <c r="C32" s="184" t="s">
        <v>58</v>
      </c>
      <c r="D32" s="184"/>
      <c r="E32" s="184" t="s">
        <v>113</v>
      </c>
      <c r="F32" s="184" t="s">
        <v>114</v>
      </c>
      <c r="G32" s="184" t="s">
        <v>61</v>
      </c>
      <c r="H32" s="87"/>
      <c r="I32" s="87" t="s">
        <v>90</v>
      </c>
      <c r="J32" s="87"/>
      <c r="K32" s="176"/>
      <c r="L32" s="79">
        <v>11</v>
      </c>
      <c r="M32" s="79">
        <v>0</v>
      </c>
      <c r="N32" s="79">
        <v>93</v>
      </c>
      <c r="O32" s="88">
        <v>4</v>
      </c>
      <c r="P32" s="89">
        <v>0</v>
      </c>
      <c r="Q32" s="90">
        <f>O32+P32</f>
        <v>4</v>
      </c>
      <c r="R32" s="80">
        <f>IFERROR(Q32/N32,"-")</f>
        <v>0.043010752688172</v>
      </c>
      <c r="S32" s="79">
        <v>1</v>
      </c>
      <c r="T32" s="79">
        <v>2</v>
      </c>
      <c r="U32" s="80">
        <f>IFERROR(T32/(Q32),"-")</f>
        <v>0.5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0.25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0.25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115</v>
      </c>
      <c r="C33" s="184" t="s">
        <v>58</v>
      </c>
      <c r="D33" s="184"/>
      <c r="E33" s="184" t="s">
        <v>113</v>
      </c>
      <c r="F33" s="184" t="s">
        <v>114</v>
      </c>
      <c r="G33" s="184" t="s">
        <v>66</v>
      </c>
      <c r="H33" s="87"/>
      <c r="I33" s="87"/>
      <c r="J33" s="87"/>
      <c r="K33" s="176"/>
      <c r="L33" s="79">
        <v>71</v>
      </c>
      <c r="M33" s="79">
        <v>26</v>
      </c>
      <c r="N33" s="79">
        <v>27</v>
      </c>
      <c r="O33" s="88">
        <v>5</v>
      </c>
      <c r="P33" s="89">
        <v>0</v>
      </c>
      <c r="Q33" s="90">
        <f>O33+P33</f>
        <v>5</v>
      </c>
      <c r="R33" s="80">
        <f>IFERROR(Q33/N33,"-")</f>
        <v>0.18518518518519</v>
      </c>
      <c r="S33" s="79">
        <v>2</v>
      </c>
      <c r="T33" s="79">
        <v>1</v>
      </c>
      <c r="U33" s="80">
        <f>IFERROR(T33/(Q33),"-")</f>
        <v>0.2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2</v>
      </c>
      <c r="AX33" s="104">
        <f>IF(Q33=0,"",IF(AW33=0,"",(AW33/Q33)))</f>
        <v>0.4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0.2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2</v>
      </c>
      <c r="CH33" s="131">
        <f>IF(Q33=0,"",IF(CG33=0,"",(CG33/Q33)))</f>
        <v>0.4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116</v>
      </c>
      <c r="C34" s="184" t="s">
        <v>58</v>
      </c>
      <c r="D34" s="184"/>
      <c r="E34" s="184" t="s">
        <v>117</v>
      </c>
      <c r="F34" s="184" t="s">
        <v>118</v>
      </c>
      <c r="G34" s="184" t="s">
        <v>61</v>
      </c>
      <c r="H34" s="87"/>
      <c r="I34" s="87" t="s">
        <v>90</v>
      </c>
      <c r="J34" s="87"/>
      <c r="K34" s="176"/>
      <c r="L34" s="79">
        <v>9</v>
      </c>
      <c r="M34" s="79">
        <v>0</v>
      </c>
      <c r="N34" s="79">
        <v>80</v>
      </c>
      <c r="O34" s="88">
        <v>3</v>
      </c>
      <c r="P34" s="89">
        <v>0</v>
      </c>
      <c r="Q34" s="90">
        <f>O34+P34</f>
        <v>3</v>
      </c>
      <c r="R34" s="80">
        <f>IFERROR(Q34/N34,"-")</f>
        <v>0.0375</v>
      </c>
      <c r="S34" s="79">
        <v>0</v>
      </c>
      <c r="T34" s="79">
        <v>2</v>
      </c>
      <c r="U34" s="80">
        <f>IFERROR(T34/(Q34),"-")</f>
        <v>0.66666666666667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2</v>
      </c>
      <c r="AO34" s="98">
        <f>IF(Q34=0,"",IF(AN34=0,"",(AN34/Q34)))</f>
        <v>0.66666666666667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0.33333333333333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119</v>
      </c>
      <c r="C35" s="184" t="s">
        <v>58</v>
      </c>
      <c r="D35" s="184"/>
      <c r="E35" s="184" t="s">
        <v>117</v>
      </c>
      <c r="F35" s="184" t="s">
        <v>118</v>
      </c>
      <c r="G35" s="184" t="s">
        <v>66</v>
      </c>
      <c r="H35" s="87"/>
      <c r="I35" s="87"/>
      <c r="J35" s="87"/>
      <c r="K35" s="176"/>
      <c r="L35" s="79">
        <v>36</v>
      </c>
      <c r="M35" s="79">
        <v>20</v>
      </c>
      <c r="N35" s="79">
        <v>50</v>
      </c>
      <c r="O35" s="88">
        <v>6</v>
      </c>
      <c r="P35" s="89">
        <v>0</v>
      </c>
      <c r="Q35" s="90">
        <f>O35+P35</f>
        <v>6</v>
      </c>
      <c r="R35" s="80">
        <f>IFERROR(Q35/N35,"-")</f>
        <v>0.12</v>
      </c>
      <c r="S35" s="79">
        <v>3</v>
      </c>
      <c r="T35" s="79">
        <v>1</v>
      </c>
      <c r="U35" s="80">
        <f>IFERROR(T35/(Q35),"-")</f>
        <v>0.16666666666667</v>
      </c>
      <c r="V35" s="81"/>
      <c r="W35" s="82">
        <v>3</v>
      </c>
      <c r="X35" s="80">
        <f>IF(Q35=0,"-",W35/Q35)</f>
        <v>0.5</v>
      </c>
      <c r="Y35" s="181">
        <v>157000</v>
      </c>
      <c r="Z35" s="182">
        <f>IFERROR(Y35/Q35,"-")</f>
        <v>26166.666666667</v>
      </c>
      <c r="AA35" s="182">
        <f>IFERROR(Y35/W35,"-")</f>
        <v>52333.333333333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0.16666666666667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4</v>
      </c>
      <c r="BY35" s="124">
        <f>IF(Q35=0,"",IF(BX35=0,"",(BX35/Q35)))</f>
        <v>0.66666666666667</v>
      </c>
      <c r="BZ35" s="125">
        <v>2</v>
      </c>
      <c r="CA35" s="126">
        <f>IFERROR(BZ35/BX35,"-")</f>
        <v>0.5</v>
      </c>
      <c r="CB35" s="127">
        <v>149000</v>
      </c>
      <c r="CC35" s="128">
        <f>IFERROR(CB35/BX35,"-")</f>
        <v>37250</v>
      </c>
      <c r="CD35" s="129"/>
      <c r="CE35" s="129"/>
      <c r="CF35" s="129">
        <v>2</v>
      </c>
      <c r="CG35" s="130">
        <v>1</v>
      </c>
      <c r="CH35" s="131">
        <f>IF(Q35=0,"",IF(CG35=0,"",(CG35/Q35)))</f>
        <v>0.16666666666667</v>
      </c>
      <c r="CI35" s="132">
        <v>1</v>
      </c>
      <c r="CJ35" s="133">
        <f>IFERROR(CI35/CG35,"-")</f>
        <v>1</v>
      </c>
      <c r="CK35" s="134">
        <v>8000</v>
      </c>
      <c r="CL35" s="135">
        <f>IFERROR(CK35/CG35,"-")</f>
        <v>8000</v>
      </c>
      <c r="CM35" s="136"/>
      <c r="CN35" s="136">
        <v>1</v>
      </c>
      <c r="CO35" s="136"/>
      <c r="CP35" s="137">
        <v>3</v>
      </c>
      <c r="CQ35" s="138">
        <v>157000</v>
      </c>
      <c r="CR35" s="138">
        <v>88000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4.215</v>
      </c>
      <c r="B36" s="184" t="s">
        <v>120</v>
      </c>
      <c r="C36" s="184" t="s">
        <v>58</v>
      </c>
      <c r="D36" s="184"/>
      <c r="E36" s="184" t="s">
        <v>104</v>
      </c>
      <c r="F36" s="184" t="s">
        <v>105</v>
      </c>
      <c r="G36" s="184" t="s">
        <v>61</v>
      </c>
      <c r="H36" s="87" t="s">
        <v>121</v>
      </c>
      <c r="I36" s="87" t="s">
        <v>90</v>
      </c>
      <c r="J36" s="87" t="s">
        <v>122</v>
      </c>
      <c r="K36" s="176">
        <v>200000</v>
      </c>
      <c r="L36" s="79">
        <v>0</v>
      </c>
      <c r="M36" s="79">
        <v>0</v>
      </c>
      <c r="N36" s="79">
        <v>20</v>
      </c>
      <c r="O36" s="88">
        <v>0</v>
      </c>
      <c r="P36" s="89">
        <v>0</v>
      </c>
      <c r="Q36" s="90">
        <f>O36+P36</f>
        <v>0</v>
      </c>
      <c r="R36" s="80">
        <f>IFERROR(Q36/N36,"-")</f>
        <v>0</v>
      </c>
      <c r="S36" s="79">
        <v>0</v>
      </c>
      <c r="T36" s="79">
        <v>0</v>
      </c>
      <c r="U36" s="80" t="str">
        <f>IFERROR(T36/(Q36),"-")</f>
        <v>-</v>
      </c>
      <c r="V36" s="81">
        <f>IFERROR(K36/SUM(Q36:Q41),"-")</f>
        <v>25000</v>
      </c>
      <c r="W36" s="82">
        <v>0</v>
      </c>
      <c r="X36" s="80" t="str">
        <f>IF(Q36=0,"-",W36/Q36)</f>
        <v>-</v>
      </c>
      <c r="Y36" s="181">
        <v>0</v>
      </c>
      <c r="Z36" s="182" t="str">
        <f>IFERROR(Y36/Q36,"-")</f>
        <v>-</v>
      </c>
      <c r="AA36" s="182" t="str">
        <f>IFERROR(Y36/W36,"-")</f>
        <v>-</v>
      </c>
      <c r="AB36" s="176">
        <f>SUM(Y36:Y41)-SUM(K36:K41)</f>
        <v>643000</v>
      </c>
      <c r="AC36" s="83">
        <f>SUM(Y36:Y41)/SUM(K36:K41)</f>
        <v>4.215</v>
      </c>
      <c r="AD36" s="77"/>
      <c r="AE36" s="91"/>
      <c r="AF36" s="92" t="str">
        <f>IF(Q36=0,"",IF(AE36=0,"",(AE36/Q36)))</f>
        <v/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 t="str">
        <f>IF(Q36=0,"",IF(AN36=0,"",(AN36/Q36)))</f>
        <v/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 t="str">
        <f>IF(Q36=0,"",IF(AW36=0,"",(AW36/Q36)))</f>
        <v/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 t="str">
        <f>IF(Q36=0,"",IF(BF36=0,"",(BF36/Q36)))</f>
        <v/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 t="str">
        <f>IF(Q36=0,"",IF(BO36=0,"",(BO36/Q36)))</f>
        <v/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 t="str">
        <f>IF(Q36=0,"",IF(BX36=0,"",(BX36/Q36)))</f>
        <v/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 t="str">
        <f>IF(Q36=0,"",IF(CG36=0,"",(CG36/Q36)))</f>
        <v/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123</v>
      </c>
      <c r="C37" s="184" t="s">
        <v>58</v>
      </c>
      <c r="D37" s="184"/>
      <c r="E37" s="184" t="s">
        <v>104</v>
      </c>
      <c r="F37" s="184" t="s">
        <v>105</v>
      </c>
      <c r="G37" s="184" t="s">
        <v>66</v>
      </c>
      <c r="H37" s="87"/>
      <c r="I37" s="87"/>
      <c r="J37" s="87"/>
      <c r="K37" s="176"/>
      <c r="L37" s="79">
        <v>30</v>
      </c>
      <c r="M37" s="79">
        <v>13</v>
      </c>
      <c r="N37" s="79">
        <v>24</v>
      </c>
      <c r="O37" s="88">
        <v>3</v>
      </c>
      <c r="P37" s="89">
        <v>0</v>
      </c>
      <c r="Q37" s="90">
        <f>O37+P37</f>
        <v>3</v>
      </c>
      <c r="R37" s="80">
        <f>IFERROR(Q37/N37,"-")</f>
        <v>0.125</v>
      </c>
      <c r="S37" s="79">
        <v>3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0.33333333333333</v>
      </c>
      <c r="Y37" s="181">
        <v>395000</v>
      </c>
      <c r="Z37" s="182">
        <f>IFERROR(Y37/Q37,"-")</f>
        <v>131666.66666667</v>
      </c>
      <c r="AA37" s="182">
        <f>IFERROR(Y37/W37,"-")</f>
        <v>395000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0.33333333333333</v>
      </c>
      <c r="BQ37" s="118">
        <v>1</v>
      </c>
      <c r="BR37" s="119">
        <f>IFERROR(BQ37/BO37,"-")</f>
        <v>1</v>
      </c>
      <c r="BS37" s="120">
        <v>395000</v>
      </c>
      <c r="BT37" s="121">
        <f>IFERROR(BS37/BO37,"-")</f>
        <v>395000</v>
      </c>
      <c r="BU37" s="122"/>
      <c r="BV37" s="122"/>
      <c r="BW37" s="122">
        <v>1</v>
      </c>
      <c r="BX37" s="123">
        <v>1</v>
      </c>
      <c r="BY37" s="124">
        <f>IF(Q37=0,"",IF(BX37=0,"",(BX37/Q37)))</f>
        <v>0.33333333333333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>
        <v>1</v>
      </c>
      <c r="CH37" s="131">
        <f>IF(Q37=0,"",IF(CG37=0,"",(CG37/Q37)))</f>
        <v>0.33333333333333</v>
      </c>
      <c r="CI37" s="132"/>
      <c r="CJ37" s="133">
        <f>IFERROR(CI37/CG37,"-")</f>
        <v>0</v>
      </c>
      <c r="CK37" s="134"/>
      <c r="CL37" s="135">
        <f>IFERROR(CK37/CG37,"-")</f>
        <v>0</v>
      </c>
      <c r="CM37" s="136"/>
      <c r="CN37" s="136"/>
      <c r="CO37" s="136"/>
      <c r="CP37" s="137">
        <v>1</v>
      </c>
      <c r="CQ37" s="138">
        <v>395000</v>
      </c>
      <c r="CR37" s="138">
        <v>395000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/>
      <c r="B38" s="184" t="s">
        <v>124</v>
      </c>
      <c r="C38" s="184" t="s">
        <v>58</v>
      </c>
      <c r="D38" s="184"/>
      <c r="E38" s="184" t="s">
        <v>109</v>
      </c>
      <c r="F38" s="184" t="s">
        <v>110</v>
      </c>
      <c r="G38" s="184" t="s">
        <v>61</v>
      </c>
      <c r="H38" s="87"/>
      <c r="I38" s="87" t="s">
        <v>90</v>
      </c>
      <c r="J38" s="87" t="s">
        <v>125</v>
      </c>
      <c r="K38" s="176"/>
      <c r="L38" s="79">
        <v>8</v>
      </c>
      <c r="M38" s="79">
        <v>0</v>
      </c>
      <c r="N38" s="79">
        <v>28</v>
      </c>
      <c r="O38" s="88">
        <v>0</v>
      </c>
      <c r="P38" s="89">
        <v>0</v>
      </c>
      <c r="Q38" s="90">
        <f>O38+P38</f>
        <v>0</v>
      </c>
      <c r="R38" s="80">
        <f>IFERROR(Q38/N38,"-")</f>
        <v>0</v>
      </c>
      <c r="S38" s="79">
        <v>0</v>
      </c>
      <c r="T38" s="79">
        <v>0</v>
      </c>
      <c r="U38" s="80" t="str">
        <f>IFERROR(T38/(Q38),"-")</f>
        <v>-</v>
      </c>
      <c r="V38" s="81"/>
      <c r="W38" s="82">
        <v>0</v>
      </c>
      <c r="X38" s="80" t="str">
        <f>IF(Q38=0,"-",W38/Q38)</f>
        <v>-</v>
      </c>
      <c r="Y38" s="181">
        <v>0</v>
      </c>
      <c r="Z38" s="182" t="str">
        <f>IFERROR(Y38/Q38,"-")</f>
        <v>-</v>
      </c>
      <c r="AA38" s="182" t="str">
        <f>IFERROR(Y38/W38,"-")</f>
        <v>-</v>
      </c>
      <c r="AB38" s="176"/>
      <c r="AC38" s="83"/>
      <c r="AD38" s="77"/>
      <c r="AE38" s="91"/>
      <c r="AF38" s="92" t="str">
        <f>IF(Q38=0,"",IF(AE38=0,"",(AE38/Q38)))</f>
        <v/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 t="str">
        <f>IF(Q38=0,"",IF(AN38=0,"",(AN38/Q38)))</f>
        <v/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 t="str">
        <f>IF(Q38=0,"",IF(AW38=0,"",(AW38/Q38)))</f>
        <v/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 t="str">
        <f>IF(Q38=0,"",IF(BF38=0,"",(BF38/Q38)))</f>
        <v/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 t="str">
        <f>IF(Q38=0,"",IF(BO38=0,"",(BO38/Q38)))</f>
        <v/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 t="str">
        <f>IF(Q38=0,"",IF(BX38=0,"",(BX38/Q38)))</f>
        <v/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 t="str">
        <f>IF(Q38=0,"",IF(CG38=0,"",(CG38/Q38)))</f>
        <v/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126</v>
      </c>
      <c r="C39" s="184" t="s">
        <v>58</v>
      </c>
      <c r="D39" s="184"/>
      <c r="E39" s="184" t="s">
        <v>109</v>
      </c>
      <c r="F39" s="184" t="s">
        <v>110</v>
      </c>
      <c r="G39" s="184" t="s">
        <v>66</v>
      </c>
      <c r="H39" s="87"/>
      <c r="I39" s="87"/>
      <c r="J39" s="87"/>
      <c r="K39" s="176"/>
      <c r="L39" s="79">
        <v>7</v>
      </c>
      <c r="M39" s="79">
        <v>7</v>
      </c>
      <c r="N39" s="79">
        <v>10</v>
      </c>
      <c r="O39" s="88">
        <v>1</v>
      </c>
      <c r="P39" s="89">
        <v>0</v>
      </c>
      <c r="Q39" s="90">
        <f>O39+P39</f>
        <v>1</v>
      </c>
      <c r="R39" s="80">
        <f>IFERROR(Q39/N39,"-")</f>
        <v>0.1</v>
      </c>
      <c r="S39" s="79">
        <v>1</v>
      </c>
      <c r="T39" s="79">
        <v>0</v>
      </c>
      <c r="U39" s="80">
        <f>IFERROR(T39/(Q39),"-")</f>
        <v>0</v>
      </c>
      <c r="V39" s="81"/>
      <c r="W39" s="82">
        <v>1</v>
      </c>
      <c r="X39" s="80">
        <f>IF(Q39=0,"-",W39/Q39)</f>
        <v>1</v>
      </c>
      <c r="Y39" s="181">
        <v>200000</v>
      </c>
      <c r="Z39" s="182">
        <f>IFERROR(Y39/Q39,"-")</f>
        <v>200000</v>
      </c>
      <c r="AA39" s="182">
        <f>IFERROR(Y39/W39,"-")</f>
        <v>200000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>
        <v>1</v>
      </c>
      <c r="CH39" s="131">
        <f>IF(Q39=0,"",IF(CG39=0,"",(CG39/Q39)))</f>
        <v>1</v>
      </c>
      <c r="CI39" s="132">
        <v>1</v>
      </c>
      <c r="CJ39" s="133">
        <f>IFERROR(CI39/CG39,"-")</f>
        <v>1</v>
      </c>
      <c r="CK39" s="134">
        <v>200000</v>
      </c>
      <c r="CL39" s="135">
        <f>IFERROR(CK39/CG39,"-")</f>
        <v>200000</v>
      </c>
      <c r="CM39" s="136"/>
      <c r="CN39" s="136"/>
      <c r="CO39" s="136">
        <v>1</v>
      </c>
      <c r="CP39" s="137">
        <v>1</v>
      </c>
      <c r="CQ39" s="138">
        <v>200000</v>
      </c>
      <c r="CR39" s="138">
        <v>200000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/>
      <c r="B40" s="184" t="s">
        <v>127</v>
      </c>
      <c r="C40" s="184" t="s">
        <v>58</v>
      </c>
      <c r="D40" s="184"/>
      <c r="E40" s="184" t="s">
        <v>113</v>
      </c>
      <c r="F40" s="184" t="s">
        <v>114</v>
      </c>
      <c r="G40" s="184" t="s">
        <v>61</v>
      </c>
      <c r="H40" s="87"/>
      <c r="I40" s="87" t="s">
        <v>90</v>
      </c>
      <c r="J40" s="87" t="s">
        <v>128</v>
      </c>
      <c r="K40" s="176"/>
      <c r="L40" s="79">
        <v>7</v>
      </c>
      <c r="M40" s="79">
        <v>0</v>
      </c>
      <c r="N40" s="79">
        <v>36</v>
      </c>
      <c r="O40" s="88">
        <v>2</v>
      </c>
      <c r="P40" s="89">
        <v>0</v>
      </c>
      <c r="Q40" s="90">
        <f>O40+P40</f>
        <v>2</v>
      </c>
      <c r="R40" s="80">
        <f>IFERROR(Q40/N40,"-")</f>
        <v>0.055555555555556</v>
      </c>
      <c r="S40" s="79">
        <v>0</v>
      </c>
      <c r="T40" s="79">
        <v>1</v>
      </c>
      <c r="U40" s="80">
        <f>IFERROR(T40/(Q40),"-")</f>
        <v>0.5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2</v>
      </c>
      <c r="BP40" s="117">
        <f>IF(Q40=0,"",IF(BO40=0,"",(BO40/Q40)))</f>
        <v>1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129</v>
      </c>
      <c r="C41" s="184" t="s">
        <v>58</v>
      </c>
      <c r="D41" s="184"/>
      <c r="E41" s="184" t="s">
        <v>113</v>
      </c>
      <c r="F41" s="184" t="s">
        <v>114</v>
      </c>
      <c r="G41" s="184" t="s">
        <v>66</v>
      </c>
      <c r="H41" s="87"/>
      <c r="I41" s="87"/>
      <c r="J41" s="87"/>
      <c r="K41" s="176"/>
      <c r="L41" s="79">
        <v>18</v>
      </c>
      <c r="M41" s="79">
        <v>12</v>
      </c>
      <c r="N41" s="79">
        <v>10</v>
      </c>
      <c r="O41" s="88">
        <v>2</v>
      </c>
      <c r="P41" s="89">
        <v>0</v>
      </c>
      <c r="Q41" s="90">
        <f>O41+P41</f>
        <v>2</v>
      </c>
      <c r="R41" s="80">
        <f>IFERROR(Q41/N41,"-")</f>
        <v>0.2</v>
      </c>
      <c r="S41" s="79">
        <v>0</v>
      </c>
      <c r="T41" s="79">
        <v>0</v>
      </c>
      <c r="U41" s="80">
        <f>IFERROR(T41/(Q41),"-")</f>
        <v>0</v>
      </c>
      <c r="V41" s="81"/>
      <c r="W41" s="82">
        <v>1</v>
      </c>
      <c r="X41" s="80">
        <f>IF(Q41=0,"-",W41/Q41)</f>
        <v>0.5</v>
      </c>
      <c r="Y41" s="181">
        <v>248000</v>
      </c>
      <c r="Z41" s="182">
        <f>IFERROR(Y41/Q41,"-")</f>
        <v>124000</v>
      </c>
      <c r="AA41" s="182">
        <f>IFERROR(Y41/W41,"-")</f>
        <v>248000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0.5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>
        <v>1</v>
      </c>
      <c r="CH41" s="131">
        <f>IF(Q41=0,"",IF(CG41=0,"",(CG41/Q41)))</f>
        <v>0.5</v>
      </c>
      <c r="CI41" s="132">
        <v>1</v>
      </c>
      <c r="CJ41" s="133">
        <f>IFERROR(CI41/CG41,"-")</f>
        <v>1</v>
      </c>
      <c r="CK41" s="134">
        <v>248000</v>
      </c>
      <c r="CL41" s="135">
        <f>IFERROR(CK41/CG41,"-")</f>
        <v>248000</v>
      </c>
      <c r="CM41" s="136"/>
      <c r="CN41" s="136"/>
      <c r="CO41" s="136">
        <v>1</v>
      </c>
      <c r="CP41" s="137">
        <v>1</v>
      </c>
      <c r="CQ41" s="138">
        <v>248000</v>
      </c>
      <c r="CR41" s="138">
        <v>248000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1.2416666666667</v>
      </c>
      <c r="B42" s="184" t="s">
        <v>130</v>
      </c>
      <c r="C42" s="184" t="s">
        <v>58</v>
      </c>
      <c r="D42" s="184"/>
      <c r="E42" s="184" t="s">
        <v>131</v>
      </c>
      <c r="F42" s="184" t="s">
        <v>132</v>
      </c>
      <c r="G42" s="184" t="s">
        <v>61</v>
      </c>
      <c r="H42" s="87" t="s">
        <v>133</v>
      </c>
      <c r="I42" s="87" t="s">
        <v>134</v>
      </c>
      <c r="J42" s="185" t="s">
        <v>135</v>
      </c>
      <c r="K42" s="176">
        <v>120000</v>
      </c>
      <c r="L42" s="79">
        <v>11</v>
      </c>
      <c r="M42" s="79">
        <v>0</v>
      </c>
      <c r="N42" s="79">
        <v>54</v>
      </c>
      <c r="O42" s="88">
        <v>2</v>
      </c>
      <c r="P42" s="89">
        <v>0</v>
      </c>
      <c r="Q42" s="90">
        <f>O42+P42</f>
        <v>2</v>
      </c>
      <c r="R42" s="80">
        <f>IFERROR(Q42/N42,"-")</f>
        <v>0.037037037037037</v>
      </c>
      <c r="S42" s="79">
        <v>0</v>
      </c>
      <c r="T42" s="79">
        <v>1</v>
      </c>
      <c r="U42" s="80">
        <f>IFERROR(T42/(Q42),"-")</f>
        <v>0.5</v>
      </c>
      <c r="V42" s="81">
        <f>IFERROR(K42/SUM(Q42:Q43),"-")</f>
        <v>17142.857142857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29000</v>
      </c>
      <c r="AC42" s="83">
        <f>SUM(Y42:Y43)/SUM(K42:K43)</f>
        <v>1.2416666666667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1</v>
      </c>
      <c r="AX42" s="104">
        <f>IF(Q42=0,"",IF(AW42=0,"",(AW42/Q42)))</f>
        <v>0.5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136</v>
      </c>
      <c r="C43" s="184" t="s">
        <v>58</v>
      </c>
      <c r="D43" s="184"/>
      <c r="E43" s="184" t="s">
        <v>131</v>
      </c>
      <c r="F43" s="184" t="s">
        <v>132</v>
      </c>
      <c r="G43" s="184" t="s">
        <v>66</v>
      </c>
      <c r="H43" s="87"/>
      <c r="I43" s="87"/>
      <c r="J43" s="87"/>
      <c r="K43" s="176"/>
      <c r="L43" s="79">
        <v>22</v>
      </c>
      <c r="M43" s="79">
        <v>20</v>
      </c>
      <c r="N43" s="79">
        <v>14</v>
      </c>
      <c r="O43" s="88">
        <v>5</v>
      </c>
      <c r="P43" s="89">
        <v>0</v>
      </c>
      <c r="Q43" s="90">
        <f>O43+P43</f>
        <v>5</v>
      </c>
      <c r="R43" s="80">
        <f>IFERROR(Q43/N43,"-")</f>
        <v>0.35714285714286</v>
      </c>
      <c r="S43" s="79">
        <v>4</v>
      </c>
      <c r="T43" s="79">
        <v>0</v>
      </c>
      <c r="U43" s="80">
        <f>IFERROR(T43/(Q43),"-")</f>
        <v>0</v>
      </c>
      <c r="V43" s="81"/>
      <c r="W43" s="82">
        <v>3</v>
      </c>
      <c r="X43" s="80">
        <f>IF(Q43=0,"-",W43/Q43)</f>
        <v>0.6</v>
      </c>
      <c r="Y43" s="181">
        <v>149000</v>
      </c>
      <c r="Z43" s="182">
        <f>IFERROR(Y43/Q43,"-")</f>
        <v>29800</v>
      </c>
      <c r="AA43" s="182">
        <f>IFERROR(Y43/W43,"-")</f>
        <v>49666.666666667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>
        <v>1</v>
      </c>
      <c r="AO43" s="98">
        <f>IF(Q43=0,"",IF(AN43=0,"",(AN43/Q43)))</f>
        <v>0.2</v>
      </c>
      <c r="AP43" s="97">
        <v>1</v>
      </c>
      <c r="AQ43" s="99">
        <f>IFERROR(AP43/AN43,"-")</f>
        <v>1</v>
      </c>
      <c r="AR43" s="100">
        <v>3000</v>
      </c>
      <c r="AS43" s="101">
        <f>IFERROR(AR43/AN43,"-")</f>
        <v>3000</v>
      </c>
      <c r="AT43" s="102">
        <v>1</v>
      </c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0.2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0.2</v>
      </c>
      <c r="BQ43" s="118">
        <v>1</v>
      </c>
      <c r="BR43" s="119">
        <f>IFERROR(BQ43/BO43,"-")</f>
        <v>1</v>
      </c>
      <c r="BS43" s="120">
        <v>21000</v>
      </c>
      <c r="BT43" s="121">
        <f>IFERROR(BS43/BO43,"-")</f>
        <v>21000</v>
      </c>
      <c r="BU43" s="122"/>
      <c r="BV43" s="122"/>
      <c r="BW43" s="122">
        <v>1</v>
      </c>
      <c r="BX43" s="123">
        <v>2</v>
      </c>
      <c r="BY43" s="124">
        <f>IF(Q43=0,"",IF(BX43=0,"",(BX43/Q43)))</f>
        <v>0.4</v>
      </c>
      <c r="BZ43" s="125">
        <v>1</v>
      </c>
      <c r="CA43" s="126">
        <f>IFERROR(BZ43/BX43,"-")</f>
        <v>0.5</v>
      </c>
      <c r="CB43" s="127">
        <v>125000</v>
      </c>
      <c r="CC43" s="128">
        <f>IFERROR(CB43/BX43,"-")</f>
        <v>62500</v>
      </c>
      <c r="CD43" s="129"/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3</v>
      </c>
      <c r="CQ43" s="138">
        <v>149000</v>
      </c>
      <c r="CR43" s="138">
        <v>125000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1.5066666666667</v>
      </c>
      <c r="B44" s="184" t="s">
        <v>137</v>
      </c>
      <c r="C44" s="184" t="s">
        <v>58</v>
      </c>
      <c r="D44" s="184"/>
      <c r="E44" s="184" t="s">
        <v>138</v>
      </c>
      <c r="F44" s="184" t="s">
        <v>139</v>
      </c>
      <c r="G44" s="184" t="s">
        <v>61</v>
      </c>
      <c r="H44" s="87" t="s">
        <v>62</v>
      </c>
      <c r="I44" s="87" t="s">
        <v>140</v>
      </c>
      <c r="J44" s="185" t="s">
        <v>135</v>
      </c>
      <c r="K44" s="176">
        <v>150000</v>
      </c>
      <c r="L44" s="79">
        <v>23</v>
      </c>
      <c r="M44" s="79">
        <v>0</v>
      </c>
      <c r="N44" s="79">
        <v>99</v>
      </c>
      <c r="O44" s="88">
        <v>5</v>
      </c>
      <c r="P44" s="89">
        <v>0</v>
      </c>
      <c r="Q44" s="90">
        <f>O44+P44</f>
        <v>5</v>
      </c>
      <c r="R44" s="80">
        <f>IFERROR(Q44/N44,"-")</f>
        <v>0.050505050505051</v>
      </c>
      <c r="S44" s="79">
        <v>2</v>
      </c>
      <c r="T44" s="79">
        <v>1</v>
      </c>
      <c r="U44" s="80">
        <f>IFERROR(T44/(Q44),"-")</f>
        <v>0.2</v>
      </c>
      <c r="V44" s="81">
        <f>IFERROR(K44/SUM(Q44:Q45),"-")</f>
        <v>11538.461538462</v>
      </c>
      <c r="W44" s="82">
        <v>1</v>
      </c>
      <c r="X44" s="80">
        <f>IF(Q44=0,"-",W44/Q44)</f>
        <v>0.2</v>
      </c>
      <c r="Y44" s="181">
        <v>3000</v>
      </c>
      <c r="Z44" s="182">
        <f>IFERROR(Y44/Q44,"-")</f>
        <v>600</v>
      </c>
      <c r="AA44" s="182">
        <f>IFERROR(Y44/W44,"-")</f>
        <v>3000</v>
      </c>
      <c r="AB44" s="176">
        <f>SUM(Y44:Y45)-SUM(K44:K45)</f>
        <v>76000</v>
      </c>
      <c r="AC44" s="83">
        <f>SUM(Y44:Y45)/SUM(K44:K45)</f>
        <v>1.5066666666667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>
        <v>1</v>
      </c>
      <c r="AO44" s="98">
        <f>IF(Q44=0,"",IF(AN44=0,"",(AN44/Q44)))</f>
        <v>0.2</v>
      </c>
      <c r="AP44" s="97">
        <v>1</v>
      </c>
      <c r="AQ44" s="99">
        <f>IFERROR(AP44/AN44,"-")</f>
        <v>1</v>
      </c>
      <c r="AR44" s="100">
        <v>3000</v>
      </c>
      <c r="AS44" s="101">
        <f>IFERROR(AR44/AN44,"-")</f>
        <v>3000</v>
      </c>
      <c r="AT44" s="102">
        <v>1</v>
      </c>
      <c r="AU44" s="102"/>
      <c r="AV44" s="102"/>
      <c r="AW44" s="103">
        <v>1</v>
      </c>
      <c r="AX44" s="104">
        <f>IF(Q44=0,"",IF(AW44=0,"",(AW44/Q44)))</f>
        <v>0.2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0.4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1</v>
      </c>
      <c r="BY44" s="124">
        <f>IF(Q44=0,"",IF(BX44=0,"",(BX44/Q44)))</f>
        <v>0.2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3000</v>
      </c>
      <c r="CR44" s="138">
        <v>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141</v>
      </c>
      <c r="C45" s="184" t="s">
        <v>58</v>
      </c>
      <c r="D45" s="184"/>
      <c r="E45" s="184" t="s">
        <v>138</v>
      </c>
      <c r="F45" s="184" t="s">
        <v>139</v>
      </c>
      <c r="G45" s="184" t="s">
        <v>66</v>
      </c>
      <c r="H45" s="87"/>
      <c r="I45" s="87"/>
      <c r="J45" s="87"/>
      <c r="K45" s="176"/>
      <c r="L45" s="79">
        <v>31</v>
      </c>
      <c r="M45" s="79">
        <v>26</v>
      </c>
      <c r="N45" s="79">
        <v>16</v>
      </c>
      <c r="O45" s="88">
        <v>8</v>
      </c>
      <c r="P45" s="89">
        <v>0</v>
      </c>
      <c r="Q45" s="90">
        <f>O45+P45</f>
        <v>8</v>
      </c>
      <c r="R45" s="80">
        <f>IFERROR(Q45/N45,"-")</f>
        <v>0.5</v>
      </c>
      <c r="S45" s="79">
        <v>5</v>
      </c>
      <c r="T45" s="79">
        <v>2</v>
      </c>
      <c r="U45" s="80">
        <f>IFERROR(T45/(Q45),"-")</f>
        <v>0.25</v>
      </c>
      <c r="V45" s="81"/>
      <c r="W45" s="82">
        <v>3</v>
      </c>
      <c r="X45" s="80">
        <f>IF(Q45=0,"-",W45/Q45)</f>
        <v>0.375</v>
      </c>
      <c r="Y45" s="181">
        <v>223000</v>
      </c>
      <c r="Z45" s="182">
        <f>IFERROR(Y45/Q45,"-")</f>
        <v>27875</v>
      </c>
      <c r="AA45" s="182">
        <f>IFERROR(Y45/W45,"-")</f>
        <v>74333.333333333</v>
      </c>
      <c r="AB45" s="176"/>
      <c r="AC45" s="83"/>
      <c r="AD45" s="77"/>
      <c r="AE45" s="91">
        <v>1</v>
      </c>
      <c r="AF45" s="92">
        <f>IF(Q45=0,"",IF(AE45=0,"",(AE45/Q45)))</f>
        <v>0.125</v>
      </c>
      <c r="AG45" s="91"/>
      <c r="AH45" s="93">
        <f>IFERROR(AG45/AE45,"-")</f>
        <v>0</v>
      </c>
      <c r="AI45" s="94"/>
      <c r="AJ45" s="95">
        <f>IFERROR(AI45/AE45,"-")</f>
        <v>0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2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0.125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2</v>
      </c>
      <c r="BY45" s="124">
        <f>IF(Q45=0,"",IF(BX45=0,"",(BX45/Q45)))</f>
        <v>0.25</v>
      </c>
      <c r="BZ45" s="125">
        <v>1</v>
      </c>
      <c r="CA45" s="126">
        <f>IFERROR(BZ45/BX45,"-")</f>
        <v>0.5</v>
      </c>
      <c r="CB45" s="127">
        <v>18000</v>
      </c>
      <c r="CC45" s="128">
        <f>IFERROR(CB45/BX45,"-")</f>
        <v>9000</v>
      </c>
      <c r="CD45" s="129"/>
      <c r="CE45" s="129"/>
      <c r="CF45" s="129">
        <v>1</v>
      </c>
      <c r="CG45" s="130">
        <v>2</v>
      </c>
      <c r="CH45" s="131">
        <f>IF(Q45=0,"",IF(CG45=0,"",(CG45/Q45)))</f>
        <v>0.25</v>
      </c>
      <c r="CI45" s="132">
        <v>2</v>
      </c>
      <c r="CJ45" s="133">
        <f>IFERROR(CI45/CG45,"-")</f>
        <v>1</v>
      </c>
      <c r="CK45" s="134">
        <v>205000</v>
      </c>
      <c r="CL45" s="135">
        <f>IFERROR(CK45/CG45,"-")</f>
        <v>102500</v>
      </c>
      <c r="CM45" s="136"/>
      <c r="CN45" s="136"/>
      <c r="CO45" s="136">
        <v>2</v>
      </c>
      <c r="CP45" s="137">
        <v>3</v>
      </c>
      <c r="CQ45" s="138">
        <v>223000</v>
      </c>
      <c r="CR45" s="138">
        <v>184000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>
        <f>AC46</f>
        <v>0.57333333333333</v>
      </c>
      <c r="B46" s="184" t="s">
        <v>142</v>
      </c>
      <c r="C46" s="184" t="s">
        <v>58</v>
      </c>
      <c r="D46" s="184"/>
      <c r="E46" s="184" t="s">
        <v>138</v>
      </c>
      <c r="F46" s="184" t="s">
        <v>139</v>
      </c>
      <c r="G46" s="184" t="s">
        <v>61</v>
      </c>
      <c r="H46" s="87" t="s">
        <v>78</v>
      </c>
      <c r="I46" s="87" t="s">
        <v>140</v>
      </c>
      <c r="J46" s="87" t="s">
        <v>143</v>
      </c>
      <c r="K46" s="176">
        <v>150000</v>
      </c>
      <c r="L46" s="79">
        <v>12</v>
      </c>
      <c r="M46" s="79">
        <v>0</v>
      </c>
      <c r="N46" s="79">
        <v>58</v>
      </c>
      <c r="O46" s="88">
        <v>3</v>
      </c>
      <c r="P46" s="89">
        <v>0</v>
      </c>
      <c r="Q46" s="90">
        <f>O46+P46</f>
        <v>3</v>
      </c>
      <c r="R46" s="80">
        <f>IFERROR(Q46/N46,"-")</f>
        <v>0.051724137931034</v>
      </c>
      <c r="S46" s="79">
        <v>2</v>
      </c>
      <c r="T46" s="79">
        <v>0</v>
      </c>
      <c r="U46" s="80">
        <f>IFERROR(T46/(Q46),"-")</f>
        <v>0</v>
      </c>
      <c r="V46" s="81">
        <f>IFERROR(K46/SUM(Q46:Q47),"-")</f>
        <v>18750</v>
      </c>
      <c r="W46" s="82">
        <v>1</v>
      </c>
      <c r="X46" s="80">
        <f>IF(Q46=0,"-",W46/Q46)</f>
        <v>0.33333333333333</v>
      </c>
      <c r="Y46" s="181">
        <v>86000</v>
      </c>
      <c r="Z46" s="182">
        <f>IFERROR(Y46/Q46,"-")</f>
        <v>28666.666666667</v>
      </c>
      <c r="AA46" s="182">
        <f>IFERROR(Y46/W46,"-")</f>
        <v>86000</v>
      </c>
      <c r="AB46" s="176">
        <f>SUM(Y46:Y47)-SUM(K46:K47)</f>
        <v>-64000</v>
      </c>
      <c r="AC46" s="83">
        <f>SUM(Y46:Y47)/SUM(K46:K47)</f>
        <v>0.57333333333333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0.33333333333333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2</v>
      </c>
      <c r="BP46" s="117">
        <f>IF(Q46=0,"",IF(BO46=0,"",(BO46/Q46)))</f>
        <v>0.66666666666667</v>
      </c>
      <c r="BQ46" s="118">
        <v>1</v>
      </c>
      <c r="BR46" s="119">
        <f>IFERROR(BQ46/BO46,"-")</f>
        <v>0.5</v>
      </c>
      <c r="BS46" s="120">
        <v>86000</v>
      </c>
      <c r="BT46" s="121">
        <f>IFERROR(BS46/BO46,"-")</f>
        <v>43000</v>
      </c>
      <c r="BU46" s="122"/>
      <c r="BV46" s="122"/>
      <c r="BW46" s="122">
        <v>1</v>
      </c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86000</v>
      </c>
      <c r="CR46" s="138">
        <v>86000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144</v>
      </c>
      <c r="C47" s="184" t="s">
        <v>58</v>
      </c>
      <c r="D47" s="184"/>
      <c r="E47" s="184" t="s">
        <v>138</v>
      </c>
      <c r="F47" s="184" t="s">
        <v>139</v>
      </c>
      <c r="G47" s="184" t="s">
        <v>66</v>
      </c>
      <c r="H47" s="87"/>
      <c r="I47" s="87"/>
      <c r="J47" s="87"/>
      <c r="K47" s="176"/>
      <c r="L47" s="79">
        <v>27</v>
      </c>
      <c r="M47" s="79">
        <v>18</v>
      </c>
      <c r="N47" s="79">
        <v>14</v>
      </c>
      <c r="O47" s="88">
        <v>5</v>
      </c>
      <c r="P47" s="89">
        <v>0</v>
      </c>
      <c r="Q47" s="90">
        <f>O47+P47</f>
        <v>5</v>
      </c>
      <c r="R47" s="80">
        <f>IFERROR(Q47/N47,"-")</f>
        <v>0.35714285714286</v>
      </c>
      <c r="S47" s="79">
        <v>1</v>
      </c>
      <c r="T47" s="79">
        <v>1</v>
      </c>
      <c r="U47" s="80">
        <f>IFERROR(T47/(Q47),"-")</f>
        <v>0.2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2</v>
      </c>
      <c r="BP47" s="117">
        <f>IF(Q47=0,"",IF(BO47=0,"",(BO47/Q47)))</f>
        <v>0.4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1</v>
      </c>
      <c r="BY47" s="124">
        <f>IF(Q47=0,"",IF(BX47=0,"",(BX47/Q47)))</f>
        <v>0.2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>
        <v>2</v>
      </c>
      <c r="CH47" s="131">
        <f>IF(Q47=0,"",IF(CG47=0,"",(CG47/Q47)))</f>
        <v>0.4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0.55833333333333</v>
      </c>
      <c r="B48" s="184" t="s">
        <v>145</v>
      </c>
      <c r="C48" s="184" t="s">
        <v>58</v>
      </c>
      <c r="D48" s="184"/>
      <c r="E48" s="184" t="s">
        <v>131</v>
      </c>
      <c r="F48" s="184" t="s">
        <v>132</v>
      </c>
      <c r="G48" s="184" t="s">
        <v>61</v>
      </c>
      <c r="H48" s="87" t="s">
        <v>106</v>
      </c>
      <c r="I48" s="87" t="s">
        <v>146</v>
      </c>
      <c r="J48" s="87" t="s">
        <v>147</v>
      </c>
      <c r="K48" s="176">
        <v>120000</v>
      </c>
      <c r="L48" s="79">
        <v>10</v>
      </c>
      <c r="M48" s="79">
        <v>0</v>
      </c>
      <c r="N48" s="79">
        <v>59</v>
      </c>
      <c r="O48" s="88">
        <v>8</v>
      </c>
      <c r="P48" s="89">
        <v>0</v>
      </c>
      <c r="Q48" s="90">
        <f>O48+P48</f>
        <v>8</v>
      </c>
      <c r="R48" s="80">
        <f>IFERROR(Q48/N48,"-")</f>
        <v>0.13559322033898</v>
      </c>
      <c r="S48" s="79">
        <v>1</v>
      </c>
      <c r="T48" s="79">
        <v>3</v>
      </c>
      <c r="U48" s="80">
        <f>IFERROR(T48/(Q48),"-")</f>
        <v>0.375</v>
      </c>
      <c r="V48" s="81">
        <f>IFERROR(K48/SUM(Q48:Q49),"-")</f>
        <v>10000</v>
      </c>
      <c r="W48" s="82">
        <v>2</v>
      </c>
      <c r="X48" s="80">
        <f>IF(Q48=0,"-",W48/Q48)</f>
        <v>0.25</v>
      </c>
      <c r="Y48" s="181">
        <v>67000</v>
      </c>
      <c r="Z48" s="182">
        <f>IFERROR(Y48/Q48,"-")</f>
        <v>8375</v>
      </c>
      <c r="AA48" s="182">
        <f>IFERROR(Y48/W48,"-")</f>
        <v>33500</v>
      </c>
      <c r="AB48" s="176">
        <f>SUM(Y48:Y49)-SUM(K48:K49)</f>
        <v>-53000</v>
      </c>
      <c r="AC48" s="83">
        <f>SUM(Y48:Y49)/SUM(K48:K49)</f>
        <v>0.55833333333333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0.125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>
        <v>2</v>
      </c>
      <c r="AX48" s="104">
        <f>IF(Q48=0,"",IF(AW48=0,"",(AW48/Q48)))</f>
        <v>0.25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>
        <v>3</v>
      </c>
      <c r="BG48" s="110">
        <f>IF(Q48=0,"",IF(BF48=0,"",(BF48/Q48)))</f>
        <v>0.375</v>
      </c>
      <c r="BH48" s="109">
        <v>1</v>
      </c>
      <c r="BI48" s="111">
        <f>IFERROR(BH48/BF48,"-")</f>
        <v>0.33333333333333</v>
      </c>
      <c r="BJ48" s="112">
        <v>33000</v>
      </c>
      <c r="BK48" s="113">
        <f>IFERROR(BJ48/BF48,"-")</f>
        <v>11000</v>
      </c>
      <c r="BL48" s="114"/>
      <c r="BM48" s="114"/>
      <c r="BN48" s="114">
        <v>1</v>
      </c>
      <c r="BO48" s="116">
        <v>1</v>
      </c>
      <c r="BP48" s="117">
        <f>IF(Q48=0,"",IF(BO48=0,"",(BO48/Q48)))</f>
        <v>0.125</v>
      </c>
      <c r="BQ48" s="118">
        <v>1</v>
      </c>
      <c r="BR48" s="119">
        <f>IFERROR(BQ48/BO48,"-")</f>
        <v>1</v>
      </c>
      <c r="BS48" s="120">
        <v>34000</v>
      </c>
      <c r="BT48" s="121">
        <f>IFERROR(BS48/BO48,"-")</f>
        <v>34000</v>
      </c>
      <c r="BU48" s="122"/>
      <c r="BV48" s="122"/>
      <c r="BW48" s="122">
        <v>1</v>
      </c>
      <c r="BX48" s="123">
        <v>1</v>
      </c>
      <c r="BY48" s="124">
        <f>IF(Q48=0,"",IF(BX48=0,"",(BX48/Q48)))</f>
        <v>0.125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67000</v>
      </c>
      <c r="CR48" s="138">
        <v>34000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148</v>
      </c>
      <c r="C49" s="184" t="s">
        <v>58</v>
      </c>
      <c r="D49" s="184"/>
      <c r="E49" s="184" t="s">
        <v>131</v>
      </c>
      <c r="F49" s="184" t="s">
        <v>132</v>
      </c>
      <c r="G49" s="184" t="s">
        <v>66</v>
      </c>
      <c r="H49" s="87"/>
      <c r="I49" s="87"/>
      <c r="J49" s="87"/>
      <c r="K49" s="176"/>
      <c r="L49" s="79">
        <v>28</v>
      </c>
      <c r="M49" s="79">
        <v>16</v>
      </c>
      <c r="N49" s="79">
        <v>7</v>
      </c>
      <c r="O49" s="88">
        <v>4</v>
      </c>
      <c r="P49" s="89">
        <v>0</v>
      </c>
      <c r="Q49" s="90">
        <f>O49+P49</f>
        <v>4</v>
      </c>
      <c r="R49" s="80">
        <f>IFERROR(Q49/N49,"-")</f>
        <v>0.57142857142857</v>
      </c>
      <c r="S49" s="79">
        <v>1</v>
      </c>
      <c r="T49" s="79">
        <v>1</v>
      </c>
      <c r="U49" s="80">
        <f>IFERROR(T49/(Q49),"-")</f>
        <v>0.25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0.25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>
        <v>2</v>
      </c>
      <c r="BY49" s="124">
        <f>IF(Q49=0,"",IF(BX49=0,"",(BX49/Q49)))</f>
        <v>0.5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>
        <v>1</v>
      </c>
      <c r="CH49" s="131">
        <f>IF(Q49=0,"",IF(CG49=0,"",(CG49/Q49)))</f>
        <v>0.25</v>
      </c>
      <c r="CI49" s="132"/>
      <c r="CJ49" s="133">
        <f>IFERROR(CI49/CG49,"-")</f>
        <v>0</v>
      </c>
      <c r="CK49" s="134"/>
      <c r="CL49" s="135">
        <f>IFERROR(CK49/CG49,"-")</f>
        <v>0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</v>
      </c>
      <c r="B50" s="184" t="s">
        <v>149</v>
      </c>
      <c r="C50" s="184" t="s">
        <v>58</v>
      </c>
      <c r="D50" s="184"/>
      <c r="E50" s="184" t="s">
        <v>150</v>
      </c>
      <c r="F50" s="184" t="s">
        <v>60</v>
      </c>
      <c r="G50" s="184" t="s">
        <v>61</v>
      </c>
      <c r="H50" s="87" t="s">
        <v>106</v>
      </c>
      <c r="I50" s="87" t="s">
        <v>146</v>
      </c>
      <c r="J50" s="87" t="s">
        <v>151</v>
      </c>
      <c r="K50" s="176">
        <v>120000</v>
      </c>
      <c r="L50" s="79">
        <v>13</v>
      </c>
      <c r="M50" s="79">
        <v>0</v>
      </c>
      <c r="N50" s="79">
        <v>82</v>
      </c>
      <c r="O50" s="88">
        <v>2</v>
      </c>
      <c r="P50" s="89">
        <v>0</v>
      </c>
      <c r="Q50" s="90">
        <f>O50+P50</f>
        <v>2</v>
      </c>
      <c r="R50" s="80">
        <f>IFERROR(Q50/N50,"-")</f>
        <v>0.024390243902439</v>
      </c>
      <c r="S50" s="79">
        <v>1</v>
      </c>
      <c r="T50" s="79">
        <v>0</v>
      </c>
      <c r="U50" s="80">
        <f>IFERROR(T50/(Q50),"-")</f>
        <v>0</v>
      </c>
      <c r="V50" s="81">
        <f>IFERROR(K50/SUM(Q50:Q51),"-")</f>
        <v>60000</v>
      </c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>
        <f>SUM(Y50:Y51)-SUM(K50:K51)</f>
        <v>-120000</v>
      </c>
      <c r="AC50" s="83">
        <f>SUM(Y50:Y51)/SUM(K50:K51)</f>
        <v>0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0.5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152</v>
      </c>
      <c r="C51" s="184" t="s">
        <v>58</v>
      </c>
      <c r="D51" s="184"/>
      <c r="E51" s="184" t="s">
        <v>150</v>
      </c>
      <c r="F51" s="184" t="s">
        <v>60</v>
      </c>
      <c r="G51" s="184" t="s">
        <v>66</v>
      </c>
      <c r="H51" s="87"/>
      <c r="I51" s="87"/>
      <c r="J51" s="87"/>
      <c r="K51" s="176"/>
      <c r="L51" s="79">
        <v>116</v>
      </c>
      <c r="M51" s="79">
        <v>13</v>
      </c>
      <c r="N51" s="79">
        <v>0</v>
      </c>
      <c r="O51" s="88">
        <v>0</v>
      </c>
      <c r="P51" s="89">
        <v>0</v>
      </c>
      <c r="Q51" s="90">
        <f>O51+P51</f>
        <v>0</v>
      </c>
      <c r="R51" s="80" t="str">
        <f>IFERROR(Q51/N51,"-")</f>
        <v>-</v>
      </c>
      <c r="S51" s="79">
        <v>0</v>
      </c>
      <c r="T51" s="79">
        <v>0</v>
      </c>
      <c r="U51" s="80" t="str">
        <f>IFERROR(T51/(Q51),"-")</f>
        <v>-</v>
      </c>
      <c r="V51" s="81"/>
      <c r="W51" s="82">
        <v>0</v>
      </c>
      <c r="X51" s="80" t="str">
        <f>IF(Q51=0,"-",W51/Q51)</f>
        <v>-</v>
      </c>
      <c r="Y51" s="181">
        <v>0</v>
      </c>
      <c r="Z51" s="182" t="str">
        <f>IFERROR(Y51/Q51,"-")</f>
        <v>-</v>
      </c>
      <c r="AA51" s="182" t="str">
        <f>IFERROR(Y51/W51,"-")</f>
        <v>-</v>
      </c>
      <c r="AB51" s="176"/>
      <c r="AC51" s="83"/>
      <c r="AD51" s="77"/>
      <c r="AE51" s="91"/>
      <c r="AF51" s="92" t="str">
        <f>IF(Q51=0,"",IF(AE51=0,"",(AE51/Q51)))</f>
        <v/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 t="str">
        <f>IF(Q51=0,"",IF(AN51=0,"",(AN51/Q51)))</f>
        <v/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 t="str">
        <f>IF(Q51=0,"",IF(AW51=0,"",(AW51/Q51)))</f>
        <v/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 t="str">
        <f>IF(Q51=0,"",IF(BF51=0,"",(BF51/Q51)))</f>
        <v/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/>
      <c r="BP51" s="117" t="str">
        <f>IF(Q51=0,"",IF(BO51=0,"",(BO51/Q51)))</f>
        <v/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/>
      <c r="BY51" s="124" t="str">
        <f>IF(Q51=0,"",IF(BX51=0,"",(BX51/Q51)))</f>
        <v/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 t="str">
        <f>IF(Q51=0,"",IF(CG51=0,"",(CG51/Q51)))</f>
        <v/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</v>
      </c>
      <c r="B52" s="184" t="s">
        <v>153</v>
      </c>
      <c r="C52" s="184" t="s">
        <v>58</v>
      </c>
      <c r="D52" s="184"/>
      <c r="E52" s="184" t="s">
        <v>154</v>
      </c>
      <c r="F52" s="184" t="s">
        <v>155</v>
      </c>
      <c r="G52" s="184" t="s">
        <v>61</v>
      </c>
      <c r="H52" s="87" t="s">
        <v>156</v>
      </c>
      <c r="I52" s="87" t="s">
        <v>157</v>
      </c>
      <c r="J52" s="185" t="s">
        <v>158</v>
      </c>
      <c r="K52" s="176">
        <v>65000</v>
      </c>
      <c r="L52" s="79">
        <v>4</v>
      </c>
      <c r="M52" s="79">
        <v>0</v>
      </c>
      <c r="N52" s="79">
        <v>26</v>
      </c>
      <c r="O52" s="88">
        <v>1</v>
      </c>
      <c r="P52" s="89">
        <v>0</v>
      </c>
      <c r="Q52" s="90">
        <f>O52+P52</f>
        <v>1</v>
      </c>
      <c r="R52" s="80">
        <f>IFERROR(Q52/N52,"-")</f>
        <v>0.038461538461538</v>
      </c>
      <c r="S52" s="79">
        <v>0</v>
      </c>
      <c r="T52" s="79">
        <v>1</v>
      </c>
      <c r="U52" s="80">
        <f>IFERROR(T52/(Q52),"-")</f>
        <v>1</v>
      </c>
      <c r="V52" s="81">
        <f>IFERROR(K52/SUM(Q52:Q53),"-")</f>
        <v>65000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-65000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1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159</v>
      </c>
      <c r="C53" s="184" t="s">
        <v>58</v>
      </c>
      <c r="D53" s="184"/>
      <c r="E53" s="184" t="s">
        <v>154</v>
      </c>
      <c r="F53" s="184" t="s">
        <v>155</v>
      </c>
      <c r="G53" s="184" t="s">
        <v>66</v>
      </c>
      <c r="H53" s="87"/>
      <c r="I53" s="87"/>
      <c r="J53" s="87"/>
      <c r="K53" s="176"/>
      <c r="L53" s="79">
        <v>8</v>
      </c>
      <c r="M53" s="79">
        <v>5</v>
      </c>
      <c r="N53" s="79">
        <v>11</v>
      </c>
      <c r="O53" s="88">
        <v>0</v>
      </c>
      <c r="P53" s="89">
        <v>0</v>
      </c>
      <c r="Q53" s="90">
        <f>O53+P53</f>
        <v>0</v>
      </c>
      <c r="R53" s="80">
        <f>IFERROR(Q53/N53,"-")</f>
        <v>0</v>
      </c>
      <c r="S53" s="79">
        <v>0</v>
      </c>
      <c r="T53" s="79">
        <v>0</v>
      </c>
      <c r="U53" s="80" t="str">
        <f>IFERROR(T53/(Q53),"-")</f>
        <v>-</v>
      </c>
      <c r="V53" s="81"/>
      <c r="W53" s="82">
        <v>0</v>
      </c>
      <c r="X53" s="80" t="str">
        <f>IF(Q53=0,"-",W53/Q53)</f>
        <v>-</v>
      </c>
      <c r="Y53" s="181">
        <v>0</v>
      </c>
      <c r="Z53" s="182" t="str">
        <f>IFERROR(Y53/Q53,"-")</f>
        <v>-</v>
      </c>
      <c r="AA53" s="182" t="str">
        <f>IFERROR(Y53/W53,"-")</f>
        <v>-</v>
      </c>
      <c r="AB53" s="176"/>
      <c r="AC53" s="83"/>
      <c r="AD53" s="77"/>
      <c r="AE53" s="91"/>
      <c r="AF53" s="92" t="str">
        <f>IF(Q53=0,"",IF(AE53=0,"",(AE53/Q53)))</f>
        <v/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 t="str">
        <f>IF(Q53=0,"",IF(AN53=0,"",(AN53/Q53)))</f>
        <v/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 t="str">
        <f>IF(Q53=0,"",IF(AW53=0,"",(AW53/Q53)))</f>
        <v/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 t="str">
        <f>IF(Q53=0,"",IF(BF53=0,"",(BF53/Q53)))</f>
        <v/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 t="str">
        <f>IF(Q53=0,"",IF(BO53=0,"",(BO53/Q53)))</f>
        <v/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 t="str">
        <f>IF(Q53=0,"",IF(BX53=0,"",(BX53/Q53)))</f>
        <v/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 t="str">
        <f>IF(Q53=0,"",IF(CG53=0,"",(CG53/Q53)))</f>
        <v/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3.8769230769231</v>
      </c>
      <c r="B54" s="184" t="s">
        <v>160</v>
      </c>
      <c r="C54" s="184" t="s">
        <v>58</v>
      </c>
      <c r="D54" s="184"/>
      <c r="E54" s="184" t="s">
        <v>161</v>
      </c>
      <c r="F54" s="184" t="s">
        <v>162</v>
      </c>
      <c r="G54" s="184" t="s">
        <v>61</v>
      </c>
      <c r="H54" s="87" t="s">
        <v>156</v>
      </c>
      <c r="I54" s="87" t="s">
        <v>157</v>
      </c>
      <c r="J54" s="185" t="s">
        <v>163</v>
      </c>
      <c r="K54" s="176">
        <v>65000</v>
      </c>
      <c r="L54" s="79">
        <v>9</v>
      </c>
      <c r="M54" s="79">
        <v>0</v>
      </c>
      <c r="N54" s="79">
        <v>24</v>
      </c>
      <c r="O54" s="88">
        <v>3</v>
      </c>
      <c r="P54" s="89">
        <v>0</v>
      </c>
      <c r="Q54" s="90">
        <f>O54+P54</f>
        <v>3</v>
      </c>
      <c r="R54" s="80">
        <f>IFERROR(Q54/N54,"-")</f>
        <v>0.125</v>
      </c>
      <c r="S54" s="79">
        <v>0</v>
      </c>
      <c r="T54" s="79">
        <v>1</v>
      </c>
      <c r="U54" s="80">
        <f>IFERROR(T54/(Q54),"-")</f>
        <v>0.33333333333333</v>
      </c>
      <c r="V54" s="81">
        <f>IFERROR(K54/SUM(Q54:Q55),"-")</f>
        <v>9285.7142857143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187000</v>
      </c>
      <c r="AC54" s="83">
        <f>SUM(Y54:Y55)/SUM(K54:K55)</f>
        <v>3.8769230769231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2</v>
      </c>
      <c r="BP54" s="117">
        <f>IF(Q54=0,"",IF(BO54=0,"",(BO54/Q54)))</f>
        <v>0.66666666666667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1</v>
      </c>
      <c r="BY54" s="124">
        <f>IF(Q54=0,"",IF(BX54=0,"",(BX54/Q54)))</f>
        <v>0.33333333333333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164</v>
      </c>
      <c r="C55" s="184" t="s">
        <v>58</v>
      </c>
      <c r="D55" s="184"/>
      <c r="E55" s="184" t="s">
        <v>161</v>
      </c>
      <c r="F55" s="184" t="s">
        <v>162</v>
      </c>
      <c r="G55" s="184" t="s">
        <v>66</v>
      </c>
      <c r="H55" s="87"/>
      <c r="I55" s="87"/>
      <c r="J55" s="87"/>
      <c r="K55" s="176"/>
      <c r="L55" s="79">
        <v>16</v>
      </c>
      <c r="M55" s="79">
        <v>13</v>
      </c>
      <c r="N55" s="79">
        <v>7</v>
      </c>
      <c r="O55" s="88">
        <v>4</v>
      </c>
      <c r="P55" s="89">
        <v>0</v>
      </c>
      <c r="Q55" s="90">
        <f>O55+P55</f>
        <v>4</v>
      </c>
      <c r="R55" s="80">
        <f>IFERROR(Q55/N55,"-")</f>
        <v>0.57142857142857</v>
      </c>
      <c r="S55" s="79">
        <v>1</v>
      </c>
      <c r="T55" s="79">
        <v>0</v>
      </c>
      <c r="U55" s="80">
        <f>IFERROR(T55/(Q55),"-")</f>
        <v>0</v>
      </c>
      <c r="V55" s="81"/>
      <c r="W55" s="82">
        <v>2</v>
      </c>
      <c r="X55" s="80">
        <f>IF(Q55=0,"-",W55/Q55)</f>
        <v>0.5</v>
      </c>
      <c r="Y55" s="181">
        <v>252000</v>
      </c>
      <c r="Z55" s="182">
        <f>IFERROR(Y55/Q55,"-")</f>
        <v>63000</v>
      </c>
      <c r="AA55" s="182">
        <f>IFERROR(Y55/W55,"-")</f>
        <v>126000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>
        <v>1</v>
      </c>
      <c r="AO55" s="98">
        <f>IF(Q55=0,"",IF(AN55=0,"",(AN55/Q55)))</f>
        <v>0.25</v>
      </c>
      <c r="AP55" s="97"/>
      <c r="AQ55" s="99">
        <f>IFERROR(AP55/AN55,"-")</f>
        <v>0</v>
      </c>
      <c r="AR55" s="100"/>
      <c r="AS55" s="101">
        <f>IFERROR(AR55/AN55,"-")</f>
        <v>0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0.25</v>
      </c>
      <c r="BH55" s="109">
        <v>1</v>
      </c>
      <c r="BI55" s="111">
        <f>IFERROR(BH55/BF55,"-")</f>
        <v>1</v>
      </c>
      <c r="BJ55" s="112">
        <v>15000</v>
      </c>
      <c r="BK55" s="113">
        <f>IFERROR(BJ55/BF55,"-")</f>
        <v>15000</v>
      </c>
      <c r="BL55" s="114"/>
      <c r="BM55" s="114"/>
      <c r="BN55" s="114">
        <v>1</v>
      </c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2</v>
      </c>
      <c r="BY55" s="124">
        <f>IF(Q55=0,"",IF(BX55=0,"",(BX55/Q55)))</f>
        <v>0.5</v>
      </c>
      <c r="BZ55" s="125">
        <v>1</v>
      </c>
      <c r="CA55" s="126">
        <f>IFERROR(BZ55/BX55,"-")</f>
        <v>0.5</v>
      </c>
      <c r="CB55" s="127">
        <v>237000</v>
      </c>
      <c r="CC55" s="128">
        <f>IFERROR(CB55/BX55,"-")</f>
        <v>118500</v>
      </c>
      <c r="CD55" s="129"/>
      <c r="CE55" s="129"/>
      <c r="CF55" s="129">
        <v>1</v>
      </c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2</v>
      </c>
      <c r="CQ55" s="138">
        <v>252000</v>
      </c>
      <c r="CR55" s="138">
        <v>237000</v>
      </c>
      <c r="CS55" s="138"/>
      <c r="CT55" s="139" t="str">
        <f>IF(AND(CR55=0,CS55=0),"",IF(AND(CR55&lt;=100000,CS55&lt;=100000),"",IF(CR55/CQ55&gt;0.7,"男高",IF(CS55/CQ55&gt;0.7,"女高",""))))</f>
        <v>男高</v>
      </c>
    </row>
    <row r="56" spans="1:99">
      <c r="A56" s="78" t="str">
        <f>AC56</f>
        <v>0</v>
      </c>
      <c r="B56" s="184" t="s">
        <v>165</v>
      </c>
      <c r="C56" s="184" t="s">
        <v>58</v>
      </c>
      <c r="D56" s="184"/>
      <c r="E56" s="184"/>
      <c r="F56" s="184"/>
      <c r="G56" s="184" t="s">
        <v>61</v>
      </c>
      <c r="H56" s="87" t="s">
        <v>166</v>
      </c>
      <c r="I56" s="87" t="s">
        <v>167</v>
      </c>
      <c r="J56" s="186" t="s">
        <v>168</v>
      </c>
      <c r="K56" s="176">
        <v>0</v>
      </c>
      <c r="L56" s="79">
        <v>5</v>
      </c>
      <c r="M56" s="79">
        <v>0</v>
      </c>
      <c r="N56" s="79">
        <v>23</v>
      </c>
      <c r="O56" s="88">
        <v>3</v>
      </c>
      <c r="P56" s="89">
        <v>0</v>
      </c>
      <c r="Q56" s="90">
        <f>O56+P56</f>
        <v>3</v>
      </c>
      <c r="R56" s="80">
        <f>IFERROR(Q56/N56,"-")</f>
        <v>0.1304347826087</v>
      </c>
      <c r="S56" s="79">
        <v>1</v>
      </c>
      <c r="T56" s="79">
        <v>1</v>
      </c>
      <c r="U56" s="80">
        <f>IFERROR(T56/(Q56),"-")</f>
        <v>0.33333333333333</v>
      </c>
      <c r="V56" s="81">
        <f>IFERROR(K56/SUM(Q56:Q57),"-")</f>
        <v>0</v>
      </c>
      <c r="W56" s="82">
        <v>2</v>
      </c>
      <c r="X56" s="80">
        <f>IF(Q56=0,"-",W56/Q56)</f>
        <v>0.66666666666667</v>
      </c>
      <c r="Y56" s="181">
        <v>16000</v>
      </c>
      <c r="Z56" s="182">
        <f>IFERROR(Y56/Q56,"-")</f>
        <v>5333.3333333333</v>
      </c>
      <c r="AA56" s="182">
        <f>IFERROR(Y56/W56,"-")</f>
        <v>8000</v>
      </c>
      <c r="AB56" s="176">
        <f>SUM(Y56:Y57)-SUM(K56:K57)</f>
        <v>16000</v>
      </c>
      <c r="AC56" s="83" t="str">
        <f>SUM(Y56:Y57)/SUM(K56:K57)</f>
        <v>0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>
        <v>1</v>
      </c>
      <c r="AO56" s="98">
        <f>IF(Q56=0,"",IF(AN56=0,"",(AN56/Q56)))</f>
        <v>0.33333333333333</v>
      </c>
      <c r="AP56" s="97"/>
      <c r="AQ56" s="99">
        <f>IFERROR(AP56/AN56,"-")</f>
        <v>0</v>
      </c>
      <c r="AR56" s="100"/>
      <c r="AS56" s="101">
        <f>IFERROR(AR56/AN56,"-")</f>
        <v>0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0.33333333333333</v>
      </c>
      <c r="BQ56" s="118">
        <v>1</v>
      </c>
      <c r="BR56" s="119">
        <f>IFERROR(BQ56/BO56,"-")</f>
        <v>1</v>
      </c>
      <c r="BS56" s="120">
        <v>13000</v>
      </c>
      <c r="BT56" s="121">
        <f>IFERROR(BS56/BO56,"-")</f>
        <v>13000</v>
      </c>
      <c r="BU56" s="122"/>
      <c r="BV56" s="122"/>
      <c r="BW56" s="122">
        <v>1</v>
      </c>
      <c r="BX56" s="123">
        <v>1</v>
      </c>
      <c r="BY56" s="124">
        <f>IF(Q56=0,"",IF(BX56=0,"",(BX56/Q56)))</f>
        <v>0.33333333333333</v>
      </c>
      <c r="BZ56" s="125">
        <v>1</v>
      </c>
      <c r="CA56" s="126">
        <f>IFERROR(BZ56/BX56,"-")</f>
        <v>1</v>
      </c>
      <c r="CB56" s="127">
        <v>3000</v>
      </c>
      <c r="CC56" s="128">
        <f>IFERROR(CB56/BX56,"-")</f>
        <v>3000</v>
      </c>
      <c r="CD56" s="129">
        <v>1</v>
      </c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2</v>
      </c>
      <c r="CQ56" s="138">
        <v>16000</v>
      </c>
      <c r="CR56" s="138">
        <v>13000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169</v>
      </c>
      <c r="C57" s="184" t="s">
        <v>58</v>
      </c>
      <c r="D57" s="184"/>
      <c r="E57" s="184"/>
      <c r="F57" s="184"/>
      <c r="G57" s="184" t="s">
        <v>66</v>
      </c>
      <c r="H57" s="87"/>
      <c r="I57" s="87"/>
      <c r="J57" s="87"/>
      <c r="K57" s="176"/>
      <c r="L57" s="79">
        <v>7</v>
      </c>
      <c r="M57" s="79">
        <v>6</v>
      </c>
      <c r="N57" s="79">
        <v>3</v>
      </c>
      <c r="O57" s="88">
        <v>0</v>
      </c>
      <c r="P57" s="89">
        <v>0</v>
      </c>
      <c r="Q57" s="90">
        <f>O57+P57</f>
        <v>0</v>
      </c>
      <c r="R57" s="80">
        <f>IFERROR(Q57/N57,"-")</f>
        <v>0</v>
      </c>
      <c r="S57" s="79">
        <v>0</v>
      </c>
      <c r="T57" s="79">
        <v>0</v>
      </c>
      <c r="U57" s="80" t="str">
        <f>IFERROR(T57/(Q57),"-")</f>
        <v>-</v>
      </c>
      <c r="V57" s="81"/>
      <c r="W57" s="82">
        <v>0</v>
      </c>
      <c r="X57" s="80" t="str">
        <f>IF(Q57=0,"-",W57/Q57)</f>
        <v>-</v>
      </c>
      <c r="Y57" s="181">
        <v>0</v>
      </c>
      <c r="Z57" s="182" t="str">
        <f>IFERROR(Y57/Q57,"-")</f>
        <v>-</v>
      </c>
      <c r="AA57" s="182" t="str">
        <f>IFERROR(Y57/W57,"-")</f>
        <v>-</v>
      </c>
      <c r="AB57" s="176"/>
      <c r="AC57" s="83"/>
      <c r="AD57" s="77"/>
      <c r="AE57" s="91"/>
      <c r="AF57" s="92" t="str">
        <f>IF(Q57=0,"",IF(AE57=0,"",(AE57/Q57)))</f>
        <v/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 t="str">
        <f>IF(Q57=0,"",IF(AN57=0,"",(AN57/Q57)))</f>
        <v/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 t="str">
        <f>IF(Q57=0,"",IF(AW57=0,"",(AW57/Q57)))</f>
        <v/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 t="str">
        <f>IF(Q57=0,"",IF(BF57=0,"",(BF57/Q57)))</f>
        <v/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 t="str">
        <f>IF(Q57=0,"",IF(BO57=0,"",(BO57/Q57)))</f>
        <v/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 t="str">
        <f>IF(Q57=0,"",IF(BX57=0,"",(BX57/Q57)))</f>
        <v/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 t="str">
        <f>IF(Q57=0,"",IF(CG57=0,"",(CG57/Q57)))</f>
        <v/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30"/>
      <c r="B58" s="84"/>
      <c r="C58" s="84"/>
      <c r="D58" s="85"/>
      <c r="E58" s="85"/>
      <c r="F58" s="85"/>
      <c r="G58" s="86"/>
      <c r="H58" s="87"/>
      <c r="I58" s="87"/>
      <c r="J58" s="87"/>
      <c r="K58" s="177"/>
      <c r="L58" s="34"/>
      <c r="M58" s="34"/>
      <c r="N58" s="31"/>
      <c r="O58" s="23"/>
      <c r="P58" s="23"/>
      <c r="Q58" s="23"/>
      <c r="R58" s="32"/>
      <c r="S58" s="32"/>
      <c r="T58" s="23"/>
      <c r="U58" s="32"/>
      <c r="V58" s="25"/>
      <c r="W58" s="25"/>
      <c r="X58" s="25"/>
      <c r="Y58" s="183"/>
      <c r="Z58" s="183"/>
      <c r="AA58" s="183"/>
      <c r="AB58" s="183"/>
      <c r="AC58" s="33"/>
      <c r="AD58" s="57"/>
      <c r="AE58" s="61"/>
      <c r="AF58" s="62"/>
      <c r="AG58" s="61"/>
      <c r="AH58" s="65"/>
      <c r="AI58" s="66"/>
      <c r="AJ58" s="67"/>
      <c r="AK58" s="68"/>
      <c r="AL58" s="68"/>
      <c r="AM58" s="68"/>
      <c r="AN58" s="61"/>
      <c r="AO58" s="62"/>
      <c r="AP58" s="61"/>
      <c r="AQ58" s="65"/>
      <c r="AR58" s="66"/>
      <c r="AS58" s="67"/>
      <c r="AT58" s="68"/>
      <c r="AU58" s="68"/>
      <c r="AV58" s="68"/>
      <c r="AW58" s="61"/>
      <c r="AX58" s="62"/>
      <c r="AY58" s="61"/>
      <c r="AZ58" s="65"/>
      <c r="BA58" s="66"/>
      <c r="BB58" s="67"/>
      <c r="BC58" s="68"/>
      <c r="BD58" s="68"/>
      <c r="BE58" s="68"/>
      <c r="BF58" s="61"/>
      <c r="BG58" s="62"/>
      <c r="BH58" s="61"/>
      <c r="BI58" s="65"/>
      <c r="BJ58" s="66"/>
      <c r="BK58" s="67"/>
      <c r="BL58" s="68"/>
      <c r="BM58" s="68"/>
      <c r="BN58" s="68"/>
      <c r="BO58" s="63"/>
      <c r="BP58" s="64"/>
      <c r="BQ58" s="61"/>
      <c r="BR58" s="65"/>
      <c r="BS58" s="66"/>
      <c r="BT58" s="67"/>
      <c r="BU58" s="68"/>
      <c r="BV58" s="68"/>
      <c r="BW58" s="68"/>
      <c r="BX58" s="63"/>
      <c r="BY58" s="64"/>
      <c r="BZ58" s="61"/>
      <c r="CA58" s="65"/>
      <c r="CB58" s="66"/>
      <c r="CC58" s="67"/>
      <c r="CD58" s="68"/>
      <c r="CE58" s="68"/>
      <c r="CF58" s="68"/>
      <c r="CG58" s="63"/>
      <c r="CH58" s="64"/>
      <c r="CI58" s="61"/>
      <c r="CJ58" s="65"/>
      <c r="CK58" s="66"/>
      <c r="CL58" s="67"/>
      <c r="CM58" s="68"/>
      <c r="CN58" s="68"/>
      <c r="CO58" s="68"/>
      <c r="CP58" s="69"/>
      <c r="CQ58" s="66"/>
      <c r="CR58" s="66"/>
      <c r="CS58" s="66"/>
      <c r="CT58" s="70"/>
    </row>
    <row r="59" spans="1:99">
      <c r="A59" s="30"/>
      <c r="B59" s="37"/>
      <c r="C59" s="37"/>
      <c r="D59" s="21"/>
      <c r="E59" s="21"/>
      <c r="F59" s="21"/>
      <c r="G59" s="22"/>
      <c r="H59" s="36"/>
      <c r="I59" s="36"/>
      <c r="J59" s="73"/>
      <c r="K59" s="178"/>
      <c r="L59" s="34"/>
      <c r="M59" s="34"/>
      <c r="N59" s="31"/>
      <c r="O59" s="23"/>
      <c r="P59" s="23"/>
      <c r="Q59" s="23"/>
      <c r="R59" s="32"/>
      <c r="S59" s="32"/>
      <c r="T59" s="23"/>
      <c r="U59" s="32"/>
      <c r="V59" s="25"/>
      <c r="W59" s="25"/>
      <c r="X59" s="25"/>
      <c r="Y59" s="183"/>
      <c r="Z59" s="183"/>
      <c r="AA59" s="183"/>
      <c r="AB59" s="183"/>
      <c r="AC59" s="33"/>
      <c r="AD59" s="59"/>
      <c r="AE59" s="61"/>
      <c r="AF59" s="62"/>
      <c r="AG59" s="61"/>
      <c r="AH59" s="65"/>
      <c r="AI59" s="66"/>
      <c r="AJ59" s="67"/>
      <c r="AK59" s="68"/>
      <c r="AL59" s="68"/>
      <c r="AM59" s="68"/>
      <c r="AN59" s="61"/>
      <c r="AO59" s="62"/>
      <c r="AP59" s="61"/>
      <c r="AQ59" s="65"/>
      <c r="AR59" s="66"/>
      <c r="AS59" s="67"/>
      <c r="AT59" s="68"/>
      <c r="AU59" s="68"/>
      <c r="AV59" s="68"/>
      <c r="AW59" s="61"/>
      <c r="AX59" s="62"/>
      <c r="AY59" s="61"/>
      <c r="AZ59" s="65"/>
      <c r="BA59" s="66"/>
      <c r="BB59" s="67"/>
      <c r="BC59" s="68"/>
      <c r="BD59" s="68"/>
      <c r="BE59" s="68"/>
      <c r="BF59" s="61"/>
      <c r="BG59" s="62"/>
      <c r="BH59" s="61"/>
      <c r="BI59" s="65"/>
      <c r="BJ59" s="66"/>
      <c r="BK59" s="67"/>
      <c r="BL59" s="68"/>
      <c r="BM59" s="68"/>
      <c r="BN59" s="68"/>
      <c r="BO59" s="63"/>
      <c r="BP59" s="64"/>
      <c r="BQ59" s="61"/>
      <c r="BR59" s="65"/>
      <c r="BS59" s="66"/>
      <c r="BT59" s="67"/>
      <c r="BU59" s="68"/>
      <c r="BV59" s="68"/>
      <c r="BW59" s="68"/>
      <c r="BX59" s="63"/>
      <c r="BY59" s="64"/>
      <c r="BZ59" s="61"/>
      <c r="CA59" s="65"/>
      <c r="CB59" s="66"/>
      <c r="CC59" s="67"/>
      <c r="CD59" s="68"/>
      <c r="CE59" s="68"/>
      <c r="CF59" s="68"/>
      <c r="CG59" s="63"/>
      <c r="CH59" s="64"/>
      <c r="CI59" s="61"/>
      <c r="CJ59" s="65"/>
      <c r="CK59" s="66"/>
      <c r="CL59" s="67"/>
      <c r="CM59" s="68"/>
      <c r="CN59" s="68"/>
      <c r="CO59" s="68"/>
      <c r="CP59" s="69"/>
      <c r="CQ59" s="66"/>
      <c r="CR59" s="66"/>
      <c r="CS59" s="66"/>
      <c r="CT59" s="70"/>
    </row>
    <row r="60" spans="1:99">
      <c r="A60" s="19">
        <f>AC60</f>
        <v>1.9530701754386</v>
      </c>
      <c r="B60" s="39"/>
      <c r="C60" s="39"/>
      <c r="D60" s="39"/>
      <c r="E60" s="39"/>
      <c r="F60" s="39"/>
      <c r="G60" s="39"/>
      <c r="H60" s="40" t="s">
        <v>170</v>
      </c>
      <c r="I60" s="40"/>
      <c r="J60" s="40"/>
      <c r="K60" s="179">
        <f>SUM(K6:K59)</f>
        <v>2280000</v>
      </c>
      <c r="L60" s="41">
        <f>SUM(L6:L59)</f>
        <v>1184</v>
      </c>
      <c r="M60" s="41">
        <f>SUM(M6:M59)</f>
        <v>494</v>
      </c>
      <c r="N60" s="41">
        <f>SUM(N6:N59)</f>
        <v>2065</v>
      </c>
      <c r="O60" s="41">
        <f>SUM(O6:O59)</f>
        <v>175</v>
      </c>
      <c r="P60" s="41">
        <f>SUM(P6:P59)</f>
        <v>0</v>
      </c>
      <c r="Q60" s="41">
        <f>SUM(Q6:Q59)</f>
        <v>175</v>
      </c>
      <c r="R60" s="42">
        <f>IFERROR(Q60/N60,"-")</f>
        <v>0.084745762711864</v>
      </c>
      <c r="S60" s="76">
        <f>SUM(S6:S59)</f>
        <v>73</v>
      </c>
      <c r="T60" s="76">
        <f>SUM(T6:T59)</f>
        <v>37</v>
      </c>
      <c r="U60" s="42">
        <f>IFERROR(S60/Q60,"-")</f>
        <v>0.41714285714286</v>
      </c>
      <c r="V60" s="43">
        <f>IFERROR(K60/Q60,"-")</f>
        <v>13028.571428571</v>
      </c>
      <c r="W60" s="44">
        <f>SUM(W6:W59)</f>
        <v>48</v>
      </c>
      <c r="X60" s="42">
        <f>IFERROR(W60/Q60,"-")</f>
        <v>0.27428571428571</v>
      </c>
      <c r="Y60" s="179">
        <f>SUM(Y6:Y59)</f>
        <v>4453000</v>
      </c>
      <c r="Z60" s="179">
        <f>IFERROR(Y60/Q60,"-")</f>
        <v>25445.714285714</v>
      </c>
      <c r="AA60" s="179">
        <f>IFERROR(Y60/W60,"-")</f>
        <v>92770.833333333</v>
      </c>
      <c r="AB60" s="179">
        <f>Y60-K60</f>
        <v>2173000</v>
      </c>
      <c r="AC60" s="45">
        <f>Y60/K60</f>
        <v>1.9530701754386</v>
      </c>
      <c r="AD60" s="58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5"/>
    <mergeCell ref="K28:K35"/>
    <mergeCell ref="V28:V35"/>
    <mergeCell ref="AB28:AB35"/>
    <mergeCell ref="AC28:AC35"/>
    <mergeCell ref="A36:A41"/>
    <mergeCell ref="K36:K41"/>
    <mergeCell ref="V36:V41"/>
    <mergeCell ref="AB36:AB41"/>
    <mergeCell ref="AC36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</v>
      </c>
      <c r="B6" s="184" t="s">
        <v>172</v>
      </c>
      <c r="C6" s="184" t="s">
        <v>58</v>
      </c>
      <c r="D6" s="184" t="s">
        <v>173</v>
      </c>
      <c r="E6" s="184" t="s">
        <v>174</v>
      </c>
      <c r="F6" s="184" t="s">
        <v>175</v>
      </c>
      <c r="G6" s="184" t="s">
        <v>61</v>
      </c>
      <c r="H6" s="87" t="s">
        <v>176</v>
      </c>
      <c r="I6" s="87" t="s">
        <v>177</v>
      </c>
      <c r="J6" s="87" t="s">
        <v>178</v>
      </c>
      <c r="K6" s="176">
        <v>240000</v>
      </c>
      <c r="L6" s="79">
        <v>14</v>
      </c>
      <c r="M6" s="79">
        <v>0</v>
      </c>
      <c r="N6" s="79">
        <v>148</v>
      </c>
      <c r="O6" s="88">
        <v>9</v>
      </c>
      <c r="P6" s="89">
        <v>0</v>
      </c>
      <c r="Q6" s="90">
        <f>O6+P6</f>
        <v>9</v>
      </c>
      <c r="R6" s="80">
        <f>IFERROR(Q6/N6,"-")</f>
        <v>0.060810810810811</v>
      </c>
      <c r="S6" s="79">
        <v>0</v>
      </c>
      <c r="T6" s="79">
        <v>5</v>
      </c>
      <c r="U6" s="80">
        <f>IFERROR(T6/(Q6),"-")</f>
        <v>0.55555555555556</v>
      </c>
      <c r="V6" s="81">
        <f>IFERROR(K6/SUM(Q6:Q9),"-")</f>
        <v>8275.8620689655</v>
      </c>
      <c r="W6" s="82">
        <v>2</v>
      </c>
      <c r="X6" s="80">
        <f>IF(Q6=0,"-",W6/Q6)</f>
        <v>0.22222222222222</v>
      </c>
      <c r="Y6" s="181">
        <v>52000</v>
      </c>
      <c r="Z6" s="182">
        <f>IFERROR(Y6/Q6,"-")</f>
        <v>5777.7777777778</v>
      </c>
      <c r="AA6" s="182">
        <f>IFERROR(Y6/W6,"-")</f>
        <v>26000</v>
      </c>
      <c r="AB6" s="176">
        <f>SUM(Y6:Y9)-SUM(K6:K9)</f>
        <v>-24000</v>
      </c>
      <c r="AC6" s="83">
        <f>SUM(Y6:Y9)/SUM(K6:K9)</f>
        <v>0.9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0.44444444444444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0.44444444444444</v>
      </c>
      <c r="BQ6" s="118">
        <v>1</v>
      </c>
      <c r="BR6" s="119">
        <f>IFERROR(BQ6/BO6,"-")</f>
        <v>0.25</v>
      </c>
      <c r="BS6" s="120">
        <v>3000</v>
      </c>
      <c r="BT6" s="121">
        <f>IFERROR(BS6/BO6,"-")</f>
        <v>750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0.11111111111111</v>
      </c>
      <c r="CI6" s="132">
        <v>1</v>
      </c>
      <c r="CJ6" s="133">
        <f>IFERROR(CI6/CG6,"-")</f>
        <v>1</v>
      </c>
      <c r="CK6" s="134">
        <v>49000</v>
      </c>
      <c r="CL6" s="135">
        <f>IFERROR(CK6/CG6,"-")</f>
        <v>49000</v>
      </c>
      <c r="CM6" s="136"/>
      <c r="CN6" s="136"/>
      <c r="CO6" s="136">
        <v>1</v>
      </c>
      <c r="CP6" s="137">
        <v>2</v>
      </c>
      <c r="CQ6" s="138">
        <v>52000</v>
      </c>
      <c r="CR6" s="138">
        <v>49000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179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79</v>
      </c>
      <c r="M7" s="79">
        <v>37</v>
      </c>
      <c r="N7" s="79">
        <v>15</v>
      </c>
      <c r="O7" s="88">
        <v>7</v>
      </c>
      <c r="P7" s="89">
        <v>0</v>
      </c>
      <c r="Q7" s="90">
        <f>O7+P7</f>
        <v>7</v>
      </c>
      <c r="R7" s="80">
        <f>IFERROR(Q7/N7,"-")</f>
        <v>0.46666666666667</v>
      </c>
      <c r="S7" s="79">
        <v>4</v>
      </c>
      <c r="T7" s="79">
        <v>1</v>
      </c>
      <c r="U7" s="80">
        <f>IFERROR(T7/(Q7),"-")</f>
        <v>0.14285714285714</v>
      </c>
      <c r="V7" s="81"/>
      <c r="W7" s="82">
        <v>3</v>
      </c>
      <c r="X7" s="80">
        <f>IF(Q7=0,"-",W7/Q7)</f>
        <v>0.42857142857143</v>
      </c>
      <c r="Y7" s="181">
        <v>154000</v>
      </c>
      <c r="Z7" s="182">
        <f>IFERROR(Y7/Q7,"-")</f>
        <v>22000</v>
      </c>
      <c r="AA7" s="182">
        <f>IFERROR(Y7/W7,"-")</f>
        <v>51333.333333333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0.14285714285714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4</v>
      </c>
      <c r="BP7" s="117">
        <f>IF(Q7=0,"",IF(BO7=0,"",(BO7/Q7)))</f>
        <v>0.57142857142857</v>
      </c>
      <c r="BQ7" s="118">
        <v>2</v>
      </c>
      <c r="BR7" s="119">
        <f>IFERROR(BQ7/BO7,"-")</f>
        <v>0.5</v>
      </c>
      <c r="BS7" s="120">
        <v>44000</v>
      </c>
      <c r="BT7" s="121">
        <f>IFERROR(BS7/BO7,"-")</f>
        <v>11000</v>
      </c>
      <c r="BU7" s="122">
        <v>1</v>
      </c>
      <c r="BV7" s="122"/>
      <c r="BW7" s="122">
        <v>1</v>
      </c>
      <c r="BX7" s="123">
        <v>2</v>
      </c>
      <c r="BY7" s="124">
        <f>IF(Q7=0,"",IF(BX7=0,"",(BX7/Q7)))</f>
        <v>0.28571428571429</v>
      </c>
      <c r="BZ7" s="125">
        <v>1</v>
      </c>
      <c r="CA7" s="126">
        <f>IFERROR(BZ7/BX7,"-")</f>
        <v>0.5</v>
      </c>
      <c r="CB7" s="127">
        <v>110000</v>
      </c>
      <c r="CC7" s="128">
        <f>IFERROR(CB7/BX7,"-")</f>
        <v>55000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154000</v>
      </c>
      <c r="CR7" s="138">
        <v>110000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180</v>
      </c>
      <c r="C8" s="184" t="s">
        <v>58</v>
      </c>
      <c r="D8" s="184" t="s">
        <v>173</v>
      </c>
      <c r="E8" s="184" t="s">
        <v>181</v>
      </c>
      <c r="F8" s="184" t="s">
        <v>182</v>
      </c>
      <c r="G8" s="184" t="s">
        <v>61</v>
      </c>
      <c r="H8" s="87" t="s">
        <v>176</v>
      </c>
      <c r="I8" s="87" t="s">
        <v>177</v>
      </c>
      <c r="J8" s="87"/>
      <c r="K8" s="176"/>
      <c r="L8" s="79">
        <v>12</v>
      </c>
      <c r="M8" s="79">
        <v>0</v>
      </c>
      <c r="N8" s="79">
        <v>101</v>
      </c>
      <c r="O8" s="88">
        <v>5</v>
      </c>
      <c r="P8" s="89">
        <v>0</v>
      </c>
      <c r="Q8" s="90">
        <f>O8+P8</f>
        <v>5</v>
      </c>
      <c r="R8" s="80">
        <f>IFERROR(Q8/N8,"-")</f>
        <v>0.04950495049505</v>
      </c>
      <c r="S8" s="79">
        <v>1</v>
      </c>
      <c r="T8" s="79">
        <v>1</v>
      </c>
      <c r="U8" s="80">
        <f>IFERROR(T8/(Q8),"-")</f>
        <v>0.2</v>
      </c>
      <c r="V8" s="81"/>
      <c r="W8" s="82">
        <v>1</v>
      </c>
      <c r="X8" s="80">
        <f>IF(Q8=0,"-",W8/Q8)</f>
        <v>0.2</v>
      </c>
      <c r="Y8" s="181">
        <v>5000</v>
      </c>
      <c r="Z8" s="182">
        <f>IFERROR(Y8/Q8,"-")</f>
        <v>1000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0.6</v>
      </c>
      <c r="BQ8" s="118">
        <v>1</v>
      </c>
      <c r="BR8" s="119">
        <f>IFERROR(BQ8/BO8,"-")</f>
        <v>0.33333333333333</v>
      </c>
      <c r="BS8" s="120">
        <v>5000</v>
      </c>
      <c r="BT8" s="121">
        <f>IFERROR(BS8/BO8,"-")</f>
        <v>1666.6666666667</v>
      </c>
      <c r="BU8" s="122">
        <v>1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183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61</v>
      </c>
      <c r="M9" s="79">
        <v>37</v>
      </c>
      <c r="N9" s="79">
        <v>12</v>
      </c>
      <c r="O9" s="88">
        <v>7</v>
      </c>
      <c r="P9" s="89">
        <v>1</v>
      </c>
      <c r="Q9" s="90">
        <f>O9+P9</f>
        <v>8</v>
      </c>
      <c r="R9" s="80">
        <f>IFERROR(Q9/N9,"-")</f>
        <v>0.66666666666667</v>
      </c>
      <c r="S9" s="79">
        <v>3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0.125</v>
      </c>
      <c r="Y9" s="181">
        <v>5000</v>
      </c>
      <c r="Z9" s="182">
        <f>IFERROR(Y9/Q9,"-")</f>
        <v>625</v>
      </c>
      <c r="AA9" s="182">
        <f>IFERROR(Y9/W9,"-")</f>
        <v>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5</v>
      </c>
      <c r="BG9" s="110">
        <f>IF(Q9=0,"",IF(BF9=0,"",(BF9/Q9)))</f>
        <v>0.625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0.125</v>
      </c>
      <c r="BZ9" s="125">
        <v>1</v>
      </c>
      <c r="CA9" s="126">
        <f>IFERROR(BZ9/BX9,"-")</f>
        <v>1</v>
      </c>
      <c r="CB9" s="127">
        <v>5000</v>
      </c>
      <c r="CC9" s="128">
        <f>IFERROR(CB9/BX9,"-")</f>
        <v>5000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5000</v>
      </c>
      <c r="CR9" s="138">
        <v>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</v>
      </c>
      <c r="B10" s="184" t="s">
        <v>184</v>
      </c>
      <c r="C10" s="184" t="s">
        <v>185</v>
      </c>
      <c r="D10" s="184" t="s">
        <v>186</v>
      </c>
      <c r="E10" s="184" t="s">
        <v>187</v>
      </c>
      <c r="F10" s="184"/>
      <c r="G10" s="184" t="s">
        <v>61</v>
      </c>
      <c r="H10" s="87" t="s">
        <v>188</v>
      </c>
      <c r="I10" s="87" t="s">
        <v>189</v>
      </c>
      <c r="J10" s="87" t="s">
        <v>190</v>
      </c>
      <c r="K10" s="176">
        <v>75000</v>
      </c>
      <c r="L10" s="79">
        <v>4</v>
      </c>
      <c r="M10" s="79">
        <v>0</v>
      </c>
      <c r="N10" s="79">
        <v>13</v>
      </c>
      <c r="O10" s="88">
        <v>2</v>
      </c>
      <c r="P10" s="89">
        <v>0</v>
      </c>
      <c r="Q10" s="90">
        <f>O10+P10</f>
        <v>2</v>
      </c>
      <c r="R10" s="80">
        <f>IFERROR(Q10/N10,"-")</f>
        <v>0.15384615384615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10714.285714286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-75000</v>
      </c>
      <c r="AC10" s="83">
        <f>SUM(Y10:Y11)/SUM(K10:K11)</f>
        <v>0</v>
      </c>
      <c r="AD10" s="77"/>
      <c r="AE10" s="91">
        <v>1</v>
      </c>
      <c r="AF10" s="92">
        <f>IF(Q10=0,"",IF(AE10=0,"",(AE10/Q10)))</f>
        <v>0.5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191</v>
      </c>
      <c r="C11" s="184" t="s">
        <v>185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37</v>
      </c>
      <c r="M11" s="79">
        <v>27</v>
      </c>
      <c r="N11" s="79">
        <v>13</v>
      </c>
      <c r="O11" s="88">
        <v>5</v>
      </c>
      <c r="P11" s="89">
        <v>0</v>
      </c>
      <c r="Q11" s="90">
        <f>O11+P11</f>
        <v>5</v>
      </c>
      <c r="R11" s="80">
        <f>IFERROR(Q11/N11,"-")</f>
        <v>0.38461538461538</v>
      </c>
      <c r="S11" s="79">
        <v>0</v>
      </c>
      <c r="T11" s="79">
        <v>2</v>
      </c>
      <c r="U11" s="80">
        <f>IFERROR(T11/(Q11),"-")</f>
        <v>0.4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0.8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0.17142857142857</v>
      </c>
      <c r="B12" s="184" t="s">
        <v>192</v>
      </c>
      <c r="C12" s="184" t="s">
        <v>185</v>
      </c>
      <c r="D12" s="184" t="s">
        <v>186</v>
      </c>
      <c r="E12" s="184" t="s">
        <v>193</v>
      </c>
      <c r="F12" s="184"/>
      <c r="G12" s="184" t="s">
        <v>61</v>
      </c>
      <c r="H12" s="87" t="s">
        <v>194</v>
      </c>
      <c r="I12" s="87" t="s">
        <v>195</v>
      </c>
      <c r="J12" s="87" t="s">
        <v>196</v>
      </c>
      <c r="K12" s="176">
        <v>105000</v>
      </c>
      <c r="L12" s="79">
        <v>63</v>
      </c>
      <c r="M12" s="79">
        <v>0</v>
      </c>
      <c r="N12" s="79">
        <v>147</v>
      </c>
      <c r="O12" s="88">
        <v>12</v>
      </c>
      <c r="P12" s="89">
        <v>0</v>
      </c>
      <c r="Q12" s="90">
        <f>O12+P12</f>
        <v>12</v>
      </c>
      <c r="R12" s="80">
        <f>IFERROR(Q12/N12,"-")</f>
        <v>0.081632653061224</v>
      </c>
      <c r="S12" s="79">
        <v>5</v>
      </c>
      <c r="T12" s="79">
        <v>3</v>
      </c>
      <c r="U12" s="80">
        <f>IFERROR(T12/(Q12),"-")</f>
        <v>0.25</v>
      </c>
      <c r="V12" s="81">
        <f>IFERROR(K12/SUM(Q12:Q13),"-")</f>
        <v>3387.0967741935</v>
      </c>
      <c r="W12" s="82">
        <v>2</v>
      </c>
      <c r="X12" s="80">
        <f>IF(Q12=0,"-",W12/Q12)</f>
        <v>0.16666666666667</v>
      </c>
      <c r="Y12" s="181">
        <v>18000</v>
      </c>
      <c r="Z12" s="182">
        <f>IFERROR(Y12/Q12,"-")</f>
        <v>1500</v>
      </c>
      <c r="AA12" s="182">
        <f>IFERROR(Y12/W12,"-")</f>
        <v>9000</v>
      </c>
      <c r="AB12" s="176">
        <f>SUM(Y12:Y13)-SUM(K12:K13)</f>
        <v>-87000</v>
      </c>
      <c r="AC12" s="83">
        <f>SUM(Y12:Y13)/SUM(K12:K13)</f>
        <v>0.17142857142857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0.16666666666667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0.083333333333333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0.33333333333333</v>
      </c>
      <c r="BQ12" s="118">
        <v>1</v>
      </c>
      <c r="BR12" s="119">
        <f>IFERROR(BQ12/BO12,"-")</f>
        <v>0.25</v>
      </c>
      <c r="BS12" s="120">
        <v>13000</v>
      </c>
      <c r="BT12" s="121">
        <f>IFERROR(BS12/BO12,"-")</f>
        <v>3250</v>
      </c>
      <c r="BU12" s="122"/>
      <c r="BV12" s="122">
        <v>1</v>
      </c>
      <c r="BW12" s="122"/>
      <c r="BX12" s="123">
        <v>2</v>
      </c>
      <c r="BY12" s="124">
        <f>IF(Q12=0,"",IF(BX12=0,"",(BX12/Q12)))</f>
        <v>0.16666666666667</v>
      </c>
      <c r="BZ12" s="125">
        <v>1</v>
      </c>
      <c r="CA12" s="126">
        <f>IFERROR(BZ12/BX12,"-")</f>
        <v>0.5</v>
      </c>
      <c r="CB12" s="127">
        <v>5000</v>
      </c>
      <c r="CC12" s="128">
        <f>IFERROR(CB12/BX12,"-")</f>
        <v>2500</v>
      </c>
      <c r="CD12" s="129">
        <v>1</v>
      </c>
      <c r="CE12" s="129"/>
      <c r="CF12" s="129"/>
      <c r="CG12" s="130">
        <v>1</v>
      </c>
      <c r="CH12" s="131">
        <f>IF(Q12=0,"",IF(CG12=0,"",(CG12/Q12)))</f>
        <v>0.083333333333333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2</v>
      </c>
      <c r="CQ12" s="138">
        <v>18000</v>
      </c>
      <c r="CR12" s="138">
        <v>13000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197</v>
      </c>
      <c r="C13" s="184" t="s">
        <v>185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120</v>
      </c>
      <c r="M13" s="79">
        <v>68</v>
      </c>
      <c r="N13" s="79">
        <v>50</v>
      </c>
      <c r="O13" s="88">
        <v>18</v>
      </c>
      <c r="P13" s="89">
        <v>1</v>
      </c>
      <c r="Q13" s="90">
        <f>O13+P13</f>
        <v>19</v>
      </c>
      <c r="R13" s="80">
        <f>IFERROR(Q13/N13,"-")</f>
        <v>0.38</v>
      </c>
      <c r="S13" s="79">
        <v>13</v>
      </c>
      <c r="T13" s="79">
        <v>1</v>
      </c>
      <c r="U13" s="80">
        <f>IFERROR(T13/(Q13),"-")</f>
        <v>0.052631578947368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0.052631578947368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4</v>
      </c>
      <c r="BG13" s="110">
        <f>IF(Q13=0,"",IF(BF13=0,"",(BF13/Q13)))</f>
        <v>0.21052631578947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10</v>
      </c>
      <c r="BP13" s="117">
        <f>IF(Q13=0,"",IF(BO13=0,"",(BO13/Q13)))</f>
        <v>0.52631578947368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0.10526315789474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0.10526315789474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2.2066666666667</v>
      </c>
      <c r="B14" s="184" t="s">
        <v>198</v>
      </c>
      <c r="C14" s="184"/>
      <c r="D14" s="184"/>
      <c r="E14" s="184"/>
      <c r="F14" s="184"/>
      <c r="G14" s="184" t="s">
        <v>61</v>
      </c>
      <c r="H14" s="87" t="s">
        <v>199</v>
      </c>
      <c r="I14" s="87"/>
      <c r="J14" s="87" t="s">
        <v>200</v>
      </c>
      <c r="K14" s="176">
        <v>450000</v>
      </c>
      <c r="L14" s="79">
        <v>74</v>
      </c>
      <c r="M14" s="79">
        <v>0</v>
      </c>
      <c r="N14" s="79">
        <v>243</v>
      </c>
      <c r="O14" s="88">
        <v>31</v>
      </c>
      <c r="P14" s="89">
        <v>1</v>
      </c>
      <c r="Q14" s="90">
        <f>O14+P14</f>
        <v>32</v>
      </c>
      <c r="R14" s="80">
        <f>IFERROR(Q14/N14,"-")</f>
        <v>0.13168724279835</v>
      </c>
      <c r="S14" s="79">
        <v>2</v>
      </c>
      <c r="T14" s="79">
        <v>9</v>
      </c>
      <c r="U14" s="80">
        <f>IFERROR(T14/(Q14),"-")</f>
        <v>0.28125</v>
      </c>
      <c r="V14" s="81">
        <f>IFERROR(K14/SUM(Q14:Q19),"-")</f>
        <v>9000</v>
      </c>
      <c r="W14" s="82">
        <v>7</v>
      </c>
      <c r="X14" s="80">
        <f>IF(Q14=0,"-",W14/Q14)</f>
        <v>0.21875</v>
      </c>
      <c r="Y14" s="181">
        <v>77000</v>
      </c>
      <c r="Z14" s="182">
        <f>IFERROR(Y14/Q14,"-")</f>
        <v>2406.25</v>
      </c>
      <c r="AA14" s="182">
        <f>IFERROR(Y14/W14,"-")</f>
        <v>11000</v>
      </c>
      <c r="AB14" s="176">
        <f>SUM(Y14:Y19)-SUM(K14:K19)</f>
        <v>543000</v>
      </c>
      <c r="AC14" s="83">
        <f>SUM(Y14:Y19)/SUM(K14:K19)</f>
        <v>2.2066666666667</v>
      </c>
      <c r="AD14" s="77"/>
      <c r="AE14" s="91">
        <v>1</v>
      </c>
      <c r="AF14" s="92">
        <f>IF(Q14=0,"",IF(AE14=0,"",(AE14/Q14)))</f>
        <v>0.03125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16</v>
      </c>
      <c r="AO14" s="98">
        <f>IF(Q14=0,"",IF(AN14=0,"",(AN14/Q14)))</f>
        <v>0.5</v>
      </c>
      <c r="AP14" s="97">
        <v>3</v>
      </c>
      <c r="AQ14" s="99">
        <f>IFERROR(AP14/AN14,"-")</f>
        <v>0.1875</v>
      </c>
      <c r="AR14" s="100">
        <v>26000</v>
      </c>
      <c r="AS14" s="101">
        <f>IFERROR(AR14/AN14,"-")</f>
        <v>1625</v>
      </c>
      <c r="AT14" s="102">
        <v>1</v>
      </c>
      <c r="AU14" s="102">
        <v>2</v>
      </c>
      <c r="AV14" s="102"/>
      <c r="AW14" s="103">
        <v>4</v>
      </c>
      <c r="AX14" s="104">
        <f>IF(Q14=0,"",IF(AW14=0,"",(AW14/Q14)))</f>
        <v>0.125</v>
      </c>
      <c r="AY14" s="103">
        <v>1</v>
      </c>
      <c r="AZ14" s="105">
        <f>IFERROR(AY14/AW14,"-")</f>
        <v>0.25</v>
      </c>
      <c r="BA14" s="106">
        <v>8000</v>
      </c>
      <c r="BB14" s="107">
        <f>IFERROR(BA14/AW14,"-")</f>
        <v>2000</v>
      </c>
      <c r="BC14" s="108"/>
      <c r="BD14" s="108">
        <v>1</v>
      </c>
      <c r="BE14" s="108"/>
      <c r="BF14" s="109">
        <v>3</v>
      </c>
      <c r="BG14" s="110">
        <f>IF(Q14=0,"",IF(BF14=0,"",(BF14/Q14)))</f>
        <v>0.09375</v>
      </c>
      <c r="BH14" s="109">
        <v>1</v>
      </c>
      <c r="BI14" s="111">
        <f>IFERROR(BH14/BF14,"-")</f>
        <v>0.33333333333333</v>
      </c>
      <c r="BJ14" s="112">
        <v>5000</v>
      </c>
      <c r="BK14" s="113">
        <f>IFERROR(BJ14/BF14,"-")</f>
        <v>1666.6666666667</v>
      </c>
      <c r="BL14" s="114">
        <v>1</v>
      </c>
      <c r="BM14" s="114"/>
      <c r="BN14" s="114"/>
      <c r="BO14" s="116">
        <v>7</v>
      </c>
      <c r="BP14" s="117">
        <f>IF(Q14=0,"",IF(BO14=0,"",(BO14/Q14)))</f>
        <v>0.21875</v>
      </c>
      <c r="BQ14" s="118">
        <v>2</v>
      </c>
      <c r="BR14" s="119">
        <f>IFERROR(BQ14/BO14,"-")</f>
        <v>0.28571428571429</v>
      </c>
      <c r="BS14" s="120">
        <v>38000</v>
      </c>
      <c r="BT14" s="121">
        <f>IFERROR(BS14/BO14,"-")</f>
        <v>5428.5714285714</v>
      </c>
      <c r="BU14" s="122">
        <v>1</v>
      </c>
      <c r="BV14" s="122"/>
      <c r="BW14" s="122">
        <v>1</v>
      </c>
      <c r="BX14" s="123">
        <v>1</v>
      </c>
      <c r="BY14" s="124">
        <f>IF(Q14=0,"",IF(BX14=0,"",(BX14/Q14)))</f>
        <v>0.03125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7</v>
      </c>
      <c r="CQ14" s="138">
        <v>77000</v>
      </c>
      <c r="CR14" s="138">
        <v>33000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201</v>
      </c>
      <c r="C15" s="184"/>
      <c r="D15" s="184"/>
      <c r="E15" s="184"/>
      <c r="F15" s="184"/>
      <c r="G15" s="184" t="s">
        <v>61</v>
      </c>
      <c r="H15" s="87"/>
      <c r="I15" s="87"/>
      <c r="J15" s="87"/>
      <c r="K15" s="176"/>
      <c r="L15" s="79">
        <v>0</v>
      </c>
      <c r="M15" s="79">
        <v>0</v>
      </c>
      <c r="N15" s="79">
        <v>0</v>
      </c>
      <c r="O15" s="88">
        <v>0</v>
      </c>
      <c r="P15" s="89">
        <v>0</v>
      </c>
      <c r="Q15" s="90">
        <f>O15+P15</f>
        <v>0</v>
      </c>
      <c r="R15" s="80" t="str">
        <f>IFERROR(Q15/N15,"-")</f>
        <v>-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202</v>
      </c>
      <c r="C16" s="184"/>
      <c r="D16" s="184"/>
      <c r="E16" s="184"/>
      <c r="F16" s="184"/>
      <c r="G16" s="184" t="s">
        <v>61</v>
      </c>
      <c r="H16" s="87"/>
      <c r="I16" s="87"/>
      <c r="J16" s="87"/>
      <c r="K16" s="176"/>
      <c r="L16" s="79">
        <v>0</v>
      </c>
      <c r="M16" s="79">
        <v>0</v>
      </c>
      <c r="N16" s="79">
        <v>0</v>
      </c>
      <c r="O16" s="88">
        <v>0</v>
      </c>
      <c r="P16" s="89">
        <v>0</v>
      </c>
      <c r="Q16" s="90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203</v>
      </c>
      <c r="C17" s="184"/>
      <c r="D17" s="184"/>
      <c r="E17" s="184"/>
      <c r="F17" s="184"/>
      <c r="G17" s="184" t="s">
        <v>66</v>
      </c>
      <c r="H17" s="87"/>
      <c r="I17" s="87"/>
      <c r="J17" s="87"/>
      <c r="K17" s="176"/>
      <c r="L17" s="79">
        <v>348</v>
      </c>
      <c r="M17" s="79">
        <v>115</v>
      </c>
      <c r="N17" s="79">
        <v>86</v>
      </c>
      <c r="O17" s="88">
        <v>16</v>
      </c>
      <c r="P17" s="89">
        <v>0</v>
      </c>
      <c r="Q17" s="90">
        <f>O17+P17</f>
        <v>16</v>
      </c>
      <c r="R17" s="80">
        <f>IFERROR(Q17/N17,"-")</f>
        <v>0.18604651162791</v>
      </c>
      <c r="S17" s="79">
        <v>9</v>
      </c>
      <c r="T17" s="79">
        <v>1</v>
      </c>
      <c r="U17" s="80">
        <f>IFERROR(T17/(Q17),"-")</f>
        <v>0.0625</v>
      </c>
      <c r="V17" s="81"/>
      <c r="W17" s="82">
        <v>7</v>
      </c>
      <c r="X17" s="80">
        <f>IF(Q17=0,"-",W17/Q17)</f>
        <v>0.4375</v>
      </c>
      <c r="Y17" s="181">
        <v>916000</v>
      </c>
      <c r="Z17" s="182">
        <f>IFERROR(Y17/Q17,"-")</f>
        <v>57250</v>
      </c>
      <c r="AA17" s="182">
        <f>IFERROR(Y17/W17,"-")</f>
        <v>130857.14285714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0.0625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5</v>
      </c>
      <c r="AX17" s="104">
        <f>IF(Q17=0,"",IF(AW17=0,"",(AW17/Q17)))</f>
        <v>0.3125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0.1875</v>
      </c>
      <c r="BQ17" s="118">
        <v>1</v>
      </c>
      <c r="BR17" s="119">
        <f>IFERROR(BQ17/BO17,"-")</f>
        <v>0.33333333333333</v>
      </c>
      <c r="BS17" s="120">
        <v>3000</v>
      </c>
      <c r="BT17" s="121">
        <f>IFERROR(BS17/BO17,"-")</f>
        <v>1000</v>
      </c>
      <c r="BU17" s="122">
        <v>1</v>
      </c>
      <c r="BV17" s="122"/>
      <c r="BW17" s="122"/>
      <c r="BX17" s="123">
        <v>4</v>
      </c>
      <c r="BY17" s="124">
        <f>IF(Q17=0,"",IF(BX17=0,"",(BX17/Q17)))</f>
        <v>0.25</v>
      </c>
      <c r="BZ17" s="125">
        <v>3</v>
      </c>
      <c r="CA17" s="126">
        <f>IFERROR(BZ17/BX17,"-")</f>
        <v>0.75</v>
      </c>
      <c r="CB17" s="127">
        <v>559000</v>
      </c>
      <c r="CC17" s="128">
        <f>IFERROR(CB17/BX17,"-")</f>
        <v>139750</v>
      </c>
      <c r="CD17" s="129"/>
      <c r="CE17" s="129"/>
      <c r="CF17" s="129">
        <v>3</v>
      </c>
      <c r="CG17" s="130">
        <v>3</v>
      </c>
      <c r="CH17" s="131">
        <f>IF(Q17=0,"",IF(CG17=0,"",(CG17/Q17)))</f>
        <v>0.1875</v>
      </c>
      <c r="CI17" s="132">
        <v>3</v>
      </c>
      <c r="CJ17" s="133">
        <f>IFERROR(CI17/CG17,"-")</f>
        <v>1</v>
      </c>
      <c r="CK17" s="134">
        <v>354000</v>
      </c>
      <c r="CL17" s="135">
        <f>IFERROR(CK17/CG17,"-")</f>
        <v>118000</v>
      </c>
      <c r="CM17" s="136">
        <v>1</v>
      </c>
      <c r="CN17" s="136"/>
      <c r="CO17" s="136">
        <v>2</v>
      </c>
      <c r="CP17" s="137">
        <v>7</v>
      </c>
      <c r="CQ17" s="138">
        <v>916000</v>
      </c>
      <c r="CR17" s="138">
        <v>390000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204</v>
      </c>
      <c r="C18" s="184"/>
      <c r="D18" s="184"/>
      <c r="E18" s="184"/>
      <c r="F18" s="184"/>
      <c r="G18" s="184" t="s">
        <v>66</v>
      </c>
      <c r="H18" s="87"/>
      <c r="I18" s="87"/>
      <c r="J18" s="87"/>
      <c r="K18" s="176"/>
      <c r="L18" s="79">
        <v>8</v>
      </c>
      <c r="M18" s="79">
        <v>6</v>
      </c>
      <c r="N18" s="79">
        <v>7</v>
      </c>
      <c r="O18" s="88">
        <v>1</v>
      </c>
      <c r="P18" s="89">
        <v>1</v>
      </c>
      <c r="Q18" s="90">
        <f>O18+P18</f>
        <v>2</v>
      </c>
      <c r="R18" s="80">
        <f>IFERROR(Q18/N18,"-")</f>
        <v>0.28571428571429</v>
      </c>
      <c r="S18" s="79">
        <v>0</v>
      </c>
      <c r="T18" s="79">
        <v>1</v>
      </c>
      <c r="U18" s="80">
        <f>IFERROR(T18/(Q18),"-")</f>
        <v>0.5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205</v>
      </c>
      <c r="C19" s="184"/>
      <c r="D19" s="184"/>
      <c r="E19" s="184"/>
      <c r="F19" s="184"/>
      <c r="G19" s="184" t="s">
        <v>66</v>
      </c>
      <c r="H19" s="87"/>
      <c r="I19" s="87"/>
      <c r="J19" s="87"/>
      <c r="K19" s="176"/>
      <c r="L19" s="79">
        <v>0</v>
      </c>
      <c r="M19" s="79">
        <v>0</v>
      </c>
      <c r="N19" s="79">
        <v>0</v>
      </c>
      <c r="O19" s="88">
        <v>0</v>
      </c>
      <c r="P19" s="89">
        <v>0</v>
      </c>
      <c r="Q19" s="90">
        <f>O19+P19</f>
        <v>0</v>
      </c>
      <c r="R19" s="80" t="str">
        <f>IFERROR(Q19/N19,"-")</f>
        <v>-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1.4103448275862</v>
      </c>
      <c r="B22" s="39"/>
      <c r="C22" s="39"/>
      <c r="D22" s="39"/>
      <c r="E22" s="39"/>
      <c r="F22" s="39"/>
      <c r="G22" s="39"/>
      <c r="H22" s="40" t="s">
        <v>206</v>
      </c>
      <c r="I22" s="40"/>
      <c r="J22" s="40"/>
      <c r="K22" s="179">
        <f>SUM(K6:K21)</f>
        <v>870000</v>
      </c>
      <c r="L22" s="41">
        <f>SUM(L6:L21)</f>
        <v>820</v>
      </c>
      <c r="M22" s="41">
        <f>SUM(M6:M21)</f>
        <v>290</v>
      </c>
      <c r="N22" s="41">
        <f>SUM(N6:N21)</f>
        <v>835</v>
      </c>
      <c r="O22" s="41">
        <f>SUM(O6:O21)</f>
        <v>113</v>
      </c>
      <c r="P22" s="41">
        <f>SUM(P6:P21)</f>
        <v>4</v>
      </c>
      <c r="Q22" s="41">
        <f>SUM(Q6:Q21)</f>
        <v>117</v>
      </c>
      <c r="R22" s="42">
        <f>IFERROR(Q22/N22,"-")</f>
        <v>0.14011976047904</v>
      </c>
      <c r="S22" s="76">
        <f>SUM(S6:S21)</f>
        <v>37</v>
      </c>
      <c r="T22" s="76">
        <f>SUM(T6:T21)</f>
        <v>24</v>
      </c>
      <c r="U22" s="42">
        <f>IFERROR(S22/Q22,"-")</f>
        <v>0.31623931623932</v>
      </c>
      <c r="V22" s="43">
        <f>IFERROR(K22/Q22,"-")</f>
        <v>7435.8974358974</v>
      </c>
      <c r="W22" s="44">
        <f>SUM(W6:W21)</f>
        <v>23</v>
      </c>
      <c r="X22" s="42">
        <f>IFERROR(W22/Q22,"-")</f>
        <v>0.1965811965812</v>
      </c>
      <c r="Y22" s="179">
        <f>SUM(Y6:Y21)</f>
        <v>1227000</v>
      </c>
      <c r="Z22" s="179">
        <f>IFERROR(Y22/Q22,"-")</f>
        <v>10487.179487179</v>
      </c>
      <c r="AA22" s="179">
        <f>IFERROR(Y22/W22,"-")</f>
        <v>53347.826086957</v>
      </c>
      <c r="AB22" s="179">
        <f>Y22-K22</f>
        <v>357000</v>
      </c>
      <c r="AC22" s="45">
        <f>Y22/K22</f>
        <v>1.4103448275862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0.064</v>
      </c>
      <c r="B6" s="184" t="s">
        <v>208</v>
      </c>
      <c r="C6" s="184" t="s">
        <v>185</v>
      </c>
      <c r="D6" s="184" t="s">
        <v>209</v>
      </c>
      <c r="E6" s="184" t="s">
        <v>210</v>
      </c>
      <c r="F6" s="184" t="s">
        <v>211</v>
      </c>
      <c r="G6" s="184" t="s">
        <v>61</v>
      </c>
      <c r="H6" s="87" t="s">
        <v>212</v>
      </c>
      <c r="I6" s="87" t="s">
        <v>213</v>
      </c>
      <c r="J6" s="185" t="s">
        <v>163</v>
      </c>
      <c r="K6" s="176">
        <v>125000</v>
      </c>
      <c r="L6" s="79">
        <v>28</v>
      </c>
      <c r="M6" s="79">
        <v>0</v>
      </c>
      <c r="N6" s="79">
        <v>105</v>
      </c>
      <c r="O6" s="88">
        <v>11</v>
      </c>
      <c r="P6" s="89">
        <v>0</v>
      </c>
      <c r="Q6" s="90">
        <f>O6+P6</f>
        <v>11</v>
      </c>
      <c r="R6" s="80">
        <f>IFERROR(Q6/N6,"-")</f>
        <v>0.1047619047619</v>
      </c>
      <c r="S6" s="79">
        <v>1</v>
      </c>
      <c r="T6" s="79">
        <v>2</v>
      </c>
      <c r="U6" s="80">
        <f>IFERROR(T6/(Q6),"-")</f>
        <v>0.18181818181818</v>
      </c>
      <c r="V6" s="81">
        <f>IFERROR(K6/SUM(Q6:Q7),"-")</f>
        <v>1953.125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-117000</v>
      </c>
      <c r="AC6" s="83">
        <f>SUM(Y6:Y7)/SUM(K6:K7)</f>
        <v>0.064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8</v>
      </c>
      <c r="AO6" s="98">
        <f>IF(Q6=0,"",IF(AN6=0,"",(AN6/Q6)))</f>
        <v>0.72727272727273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0.18181818181818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0.090909090909091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214</v>
      </c>
      <c r="C7" s="184" t="s">
        <v>185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174</v>
      </c>
      <c r="M7" s="79">
        <v>125</v>
      </c>
      <c r="N7" s="79">
        <v>121</v>
      </c>
      <c r="O7" s="88">
        <v>53</v>
      </c>
      <c r="P7" s="89">
        <v>0</v>
      </c>
      <c r="Q7" s="90">
        <f>O7+P7</f>
        <v>53</v>
      </c>
      <c r="R7" s="80">
        <f>IFERROR(Q7/N7,"-")</f>
        <v>0.43801652892562</v>
      </c>
      <c r="S7" s="79">
        <v>15</v>
      </c>
      <c r="T7" s="79">
        <v>11</v>
      </c>
      <c r="U7" s="80">
        <f>IFERROR(T7/(Q7),"-")</f>
        <v>0.20754716981132</v>
      </c>
      <c r="V7" s="81"/>
      <c r="W7" s="82">
        <v>2</v>
      </c>
      <c r="X7" s="80">
        <f>IF(Q7=0,"-",W7/Q7)</f>
        <v>0.037735849056604</v>
      </c>
      <c r="Y7" s="181">
        <v>8000</v>
      </c>
      <c r="Z7" s="182">
        <f>IFERROR(Y7/Q7,"-")</f>
        <v>150.94339622642</v>
      </c>
      <c r="AA7" s="182">
        <f>IFERROR(Y7/W7,"-")</f>
        <v>4000</v>
      </c>
      <c r="AB7" s="176"/>
      <c r="AC7" s="83"/>
      <c r="AD7" s="77"/>
      <c r="AE7" s="91">
        <v>1</v>
      </c>
      <c r="AF7" s="92">
        <f>IF(Q7=0,"",IF(AE7=0,"",(AE7/Q7)))</f>
        <v>0.018867924528302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10</v>
      </c>
      <c r="AO7" s="98">
        <f>IF(Q7=0,"",IF(AN7=0,"",(AN7/Q7)))</f>
        <v>0.18867924528302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10</v>
      </c>
      <c r="AX7" s="104">
        <f>IF(Q7=0,"",IF(AW7=0,"",(AW7/Q7)))</f>
        <v>0.18867924528302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12</v>
      </c>
      <c r="BG7" s="110">
        <f>IF(Q7=0,"",IF(BF7=0,"",(BF7/Q7)))</f>
        <v>0.22641509433962</v>
      </c>
      <c r="BH7" s="109">
        <v>1</v>
      </c>
      <c r="BI7" s="111">
        <f>IFERROR(BH7/BF7,"-")</f>
        <v>0.083333333333333</v>
      </c>
      <c r="BJ7" s="112">
        <v>3000</v>
      </c>
      <c r="BK7" s="113">
        <f>IFERROR(BJ7/BF7,"-")</f>
        <v>250</v>
      </c>
      <c r="BL7" s="114">
        <v>1</v>
      </c>
      <c r="BM7" s="114"/>
      <c r="BN7" s="114"/>
      <c r="BO7" s="116">
        <v>15</v>
      </c>
      <c r="BP7" s="117">
        <f>IF(Q7=0,"",IF(BO7=0,"",(BO7/Q7)))</f>
        <v>0.28301886792453</v>
      </c>
      <c r="BQ7" s="118">
        <v>1</v>
      </c>
      <c r="BR7" s="119">
        <f>IFERROR(BQ7/BO7,"-")</f>
        <v>0.066666666666667</v>
      </c>
      <c r="BS7" s="120">
        <v>5000</v>
      </c>
      <c r="BT7" s="121">
        <f>IFERROR(BS7/BO7,"-")</f>
        <v>333.33333333333</v>
      </c>
      <c r="BU7" s="122">
        <v>1</v>
      </c>
      <c r="BV7" s="122"/>
      <c r="BW7" s="122"/>
      <c r="BX7" s="123">
        <v>3</v>
      </c>
      <c r="BY7" s="124">
        <f>IF(Q7=0,"",IF(BX7=0,"",(BX7/Q7)))</f>
        <v>0.056603773584906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0.037735849056604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2</v>
      </c>
      <c r="CQ7" s="138">
        <v>8000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0.064</v>
      </c>
      <c r="B10" s="39"/>
      <c r="C10" s="39"/>
      <c r="D10" s="39"/>
      <c r="E10" s="39"/>
      <c r="F10" s="39"/>
      <c r="G10" s="39"/>
      <c r="H10" s="40" t="s">
        <v>215</v>
      </c>
      <c r="I10" s="40"/>
      <c r="J10" s="40"/>
      <c r="K10" s="179">
        <f>SUM(K6:K9)</f>
        <v>125000</v>
      </c>
      <c r="L10" s="41">
        <f>SUM(L6:L9)</f>
        <v>202</v>
      </c>
      <c r="M10" s="41">
        <f>SUM(M6:M9)</f>
        <v>125</v>
      </c>
      <c r="N10" s="41">
        <f>SUM(N6:N9)</f>
        <v>226</v>
      </c>
      <c r="O10" s="41">
        <f>SUM(O6:O9)</f>
        <v>64</v>
      </c>
      <c r="P10" s="41">
        <f>SUM(P6:P9)</f>
        <v>0</v>
      </c>
      <c r="Q10" s="41">
        <f>SUM(Q6:Q9)</f>
        <v>64</v>
      </c>
      <c r="R10" s="42">
        <f>IFERROR(Q10/N10,"-")</f>
        <v>0.28318584070796</v>
      </c>
      <c r="S10" s="76">
        <f>SUM(S6:S9)</f>
        <v>16</v>
      </c>
      <c r="T10" s="76">
        <f>SUM(T6:T9)</f>
        <v>13</v>
      </c>
      <c r="U10" s="42">
        <f>IFERROR(S10/Q10,"-")</f>
        <v>0.25</v>
      </c>
      <c r="V10" s="43">
        <f>IFERROR(K10/Q10,"-")</f>
        <v>1953.125</v>
      </c>
      <c r="W10" s="44">
        <f>SUM(W6:W9)</f>
        <v>2</v>
      </c>
      <c r="X10" s="42">
        <f>IFERROR(W10/Q10,"-")</f>
        <v>0.03125</v>
      </c>
      <c r="Y10" s="179">
        <f>SUM(Y6:Y9)</f>
        <v>8000</v>
      </c>
      <c r="Z10" s="179">
        <f>IFERROR(Y10/Q10,"-")</f>
        <v>125</v>
      </c>
      <c r="AA10" s="179">
        <f>IFERROR(Y10/W10,"-")</f>
        <v>4000</v>
      </c>
      <c r="AB10" s="179">
        <f>Y10-K10</f>
        <v>-117000</v>
      </c>
      <c r="AC10" s="45">
        <f>Y10/K10</f>
        <v>0.064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216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217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1.8539767535751</v>
      </c>
      <c r="B6" s="184" t="s">
        <v>218</v>
      </c>
      <c r="C6" s="184" t="s">
        <v>219</v>
      </c>
      <c r="D6" s="184"/>
      <c r="E6" s="184"/>
      <c r="F6" s="87" t="s">
        <v>220</v>
      </c>
      <c r="G6" s="87" t="s">
        <v>221</v>
      </c>
      <c r="H6" s="176">
        <v>188244</v>
      </c>
      <c r="I6" s="79">
        <v>100</v>
      </c>
      <c r="J6" s="79">
        <v>0</v>
      </c>
      <c r="K6" s="79">
        <v>18926</v>
      </c>
      <c r="L6" s="90">
        <v>38</v>
      </c>
      <c r="M6" s="80">
        <f>IFERROR(L6/K6,"-")</f>
        <v>0.0020078199302547</v>
      </c>
      <c r="N6" s="79">
        <v>14</v>
      </c>
      <c r="O6" s="79">
        <v>13</v>
      </c>
      <c r="P6" s="80">
        <f>IFERROR(N6/(L6),"-")</f>
        <v>0.36842105263158</v>
      </c>
      <c r="Q6" s="81">
        <f>IFERROR(H6/SUM(L6:L6),"-")</f>
        <v>4953.7894736842</v>
      </c>
      <c r="R6" s="82">
        <v>9</v>
      </c>
      <c r="S6" s="80">
        <f>IF(L6=0,"-",R6/L6)</f>
        <v>0.23684210526316</v>
      </c>
      <c r="T6" s="181">
        <v>349000</v>
      </c>
      <c r="U6" s="182">
        <f>IFERROR(T6/L6,"-")</f>
        <v>9184.2105263158</v>
      </c>
      <c r="V6" s="182">
        <f>IFERROR(T6/R6,"-")</f>
        <v>38777.777777778</v>
      </c>
      <c r="W6" s="176">
        <f>SUM(T6:T6)-SUM(H6:H6)</f>
        <v>160756</v>
      </c>
      <c r="X6" s="83">
        <f>SUM(T6:T6)/SUM(H6:H6)</f>
        <v>1.8539767535751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1</v>
      </c>
      <c r="BB6" s="110">
        <f>IF(L6=0,"",IF(BA6=0,"",(BA6/L6)))</f>
        <v>0.026315789473684</v>
      </c>
      <c r="BC6" s="109">
        <v>1</v>
      </c>
      <c r="BD6" s="111">
        <f>IFERROR(BC6/BA6,"-")</f>
        <v>1</v>
      </c>
      <c r="BE6" s="112">
        <v>40000</v>
      </c>
      <c r="BF6" s="113">
        <f>IFERROR(BE6/BA6,"-")</f>
        <v>40000</v>
      </c>
      <c r="BG6" s="114"/>
      <c r="BH6" s="114"/>
      <c r="BI6" s="114">
        <v>1</v>
      </c>
      <c r="BJ6" s="116">
        <v>14</v>
      </c>
      <c r="BK6" s="117">
        <f>IF(L6=0,"",IF(BJ6=0,"",(BJ6/L6)))</f>
        <v>0.36842105263158</v>
      </c>
      <c r="BL6" s="118"/>
      <c r="BM6" s="119">
        <f>IFERROR(BL6/BJ6,"-")</f>
        <v>0</v>
      </c>
      <c r="BN6" s="120"/>
      <c r="BO6" s="121">
        <f>IFERROR(BN6/BJ6,"-")</f>
        <v>0</v>
      </c>
      <c r="BP6" s="122"/>
      <c r="BQ6" s="122"/>
      <c r="BR6" s="122"/>
      <c r="BS6" s="123">
        <v>17</v>
      </c>
      <c r="BT6" s="124">
        <f>IF(L6=0,"",IF(BS6=0,"",(BS6/L6)))</f>
        <v>0.44736842105263</v>
      </c>
      <c r="BU6" s="125">
        <v>6</v>
      </c>
      <c r="BV6" s="126">
        <f>IFERROR(BU6/BS6,"-")</f>
        <v>0.35294117647059</v>
      </c>
      <c r="BW6" s="127">
        <v>149000</v>
      </c>
      <c r="BX6" s="128">
        <f>IFERROR(BW6/BS6,"-")</f>
        <v>8764.7058823529</v>
      </c>
      <c r="BY6" s="129">
        <v>2</v>
      </c>
      <c r="BZ6" s="129"/>
      <c r="CA6" s="129">
        <v>4</v>
      </c>
      <c r="CB6" s="130">
        <v>6</v>
      </c>
      <c r="CC6" s="131">
        <f>IF(L6=0,"",IF(CB6=0,"",(CB6/L6)))</f>
        <v>0.15789473684211</v>
      </c>
      <c r="CD6" s="132">
        <v>2</v>
      </c>
      <c r="CE6" s="133">
        <f>IFERROR(CD6/CB6,"-")</f>
        <v>0.33333333333333</v>
      </c>
      <c r="CF6" s="134">
        <v>160000</v>
      </c>
      <c r="CG6" s="135">
        <f>IFERROR(CF6/CB6,"-")</f>
        <v>26666.666666667</v>
      </c>
      <c r="CH6" s="136"/>
      <c r="CI6" s="136"/>
      <c r="CJ6" s="136">
        <v>2</v>
      </c>
      <c r="CK6" s="137">
        <v>9</v>
      </c>
      <c r="CL6" s="138">
        <v>349000</v>
      </c>
      <c r="CM6" s="138">
        <v>147000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0.77679716235061</v>
      </c>
      <c r="B7" s="184" t="s">
        <v>222</v>
      </c>
      <c r="C7" s="184" t="s">
        <v>219</v>
      </c>
      <c r="D7" s="184"/>
      <c r="E7" s="184"/>
      <c r="F7" s="87" t="s">
        <v>223</v>
      </c>
      <c r="G7" s="87" t="s">
        <v>221</v>
      </c>
      <c r="H7" s="176">
        <v>320547</v>
      </c>
      <c r="I7" s="79">
        <v>167</v>
      </c>
      <c r="J7" s="79">
        <v>0</v>
      </c>
      <c r="K7" s="79">
        <v>8552</v>
      </c>
      <c r="L7" s="90">
        <v>84</v>
      </c>
      <c r="M7" s="80">
        <f>IFERROR(L7/K7,"-")</f>
        <v>0.009822263797942</v>
      </c>
      <c r="N7" s="79">
        <v>13</v>
      </c>
      <c r="O7" s="79">
        <v>35</v>
      </c>
      <c r="P7" s="80">
        <f>IFERROR(N7/(L7),"-")</f>
        <v>0.1547619047619</v>
      </c>
      <c r="Q7" s="81">
        <f>IFERROR(H7/SUM(L7:L7),"-")</f>
        <v>3816.0357142857</v>
      </c>
      <c r="R7" s="82">
        <v>10</v>
      </c>
      <c r="S7" s="80">
        <f>IF(L7=0,"-",R7/L7)</f>
        <v>0.11904761904762</v>
      </c>
      <c r="T7" s="181">
        <v>249000</v>
      </c>
      <c r="U7" s="182">
        <f>IFERROR(T7/L7,"-")</f>
        <v>2964.2857142857</v>
      </c>
      <c r="V7" s="182">
        <f>IFERROR(T7/R7,"-")</f>
        <v>24900</v>
      </c>
      <c r="W7" s="176">
        <f>SUM(T7:T7)-SUM(H7:H7)</f>
        <v>-71547</v>
      </c>
      <c r="X7" s="83">
        <f>SUM(T7:T7)/SUM(H7:H7)</f>
        <v>0.77679716235061</v>
      </c>
      <c r="Y7" s="77"/>
      <c r="Z7" s="91">
        <v>1</v>
      </c>
      <c r="AA7" s="92">
        <f>IF(L7=0,"",IF(Z7=0,"",(Z7/L7)))</f>
        <v>0.011904761904762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14</v>
      </c>
      <c r="AJ7" s="98">
        <f>IF(L7=0,"",IF(AI7=0,"",(AI7/L7)))</f>
        <v>0.16666666666667</v>
      </c>
      <c r="AK7" s="97">
        <v>1</v>
      </c>
      <c r="AL7" s="99">
        <f>IFERROR(AK7/AI7,"-")</f>
        <v>0.071428571428571</v>
      </c>
      <c r="AM7" s="100">
        <v>3000</v>
      </c>
      <c r="AN7" s="101">
        <f>IFERROR(AM7/AI7,"-")</f>
        <v>214.28571428571</v>
      </c>
      <c r="AO7" s="102">
        <v>1</v>
      </c>
      <c r="AP7" s="102"/>
      <c r="AQ7" s="102"/>
      <c r="AR7" s="103">
        <v>5</v>
      </c>
      <c r="AS7" s="104">
        <f>IF(L7=0,"",IF(AR7=0,"",(AR7/L7)))</f>
        <v>0.05952380952381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15</v>
      </c>
      <c r="BB7" s="110">
        <f>IF(L7=0,"",IF(BA7=0,"",(BA7/L7)))</f>
        <v>0.17857142857143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>
        <v>27</v>
      </c>
      <c r="BK7" s="117">
        <f>IF(L7=0,"",IF(BJ7=0,"",(BJ7/L7)))</f>
        <v>0.32142857142857</v>
      </c>
      <c r="BL7" s="118">
        <v>4</v>
      </c>
      <c r="BM7" s="119">
        <f>IFERROR(BL7/BJ7,"-")</f>
        <v>0.14814814814815</v>
      </c>
      <c r="BN7" s="120">
        <v>141000</v>
      </c>
      <c r="BO7" s="121">
        <f>IFERROR(BN7/BJ7,"-")</f>
        <v>5222.2222222222</v>
      </c>
      <c r="BP7" s="122"/>
      <c r="BQ7" s="122"/>
      <c r="BR7" s="122">
        <v>4</v>
      </c>
      <c r="BS7" s="123">
        <v>16</v>
      </c>
      <c r="BT7" s="124">
        <f>IF(L7=0,"",IF(BS7=0,"",(BS7/L7)))</f>
        <v>0.19047619047619</v>
      </c>
      <c r="BU7" s="125">
        <v>5</v>
      </c>
      <c r="BV7" s="126">
        <f>IFERROR(BU7/BS7,"-")</f>
        <v>0.3125</v>
      </c>
      <c r="BW7" s="127">
        <v>105000</v>
      </c>
      <c r="BX7" s="128">
        <f>IFERROR(BW7/BS7,"-")</f>
        <v>6562.5</v>
      </c>
      <c r="BY7" s="129">
        <v>1</v>
      </c>
      <c r="BZ7" s="129">
        <v>1</v>
      </c>
      <c r="CA7" s="129">
        <v>3</v>
      </c>
      <c r="CB7" s="130">
        <v>6</v>
      </c>
      <c r="CC7" s="131">
        <f>IF(L7=0,"",IF(CB7=0,"",(CB7/L7)))</f>
        <v>0.071428571428571</v>
      </c>
      <c r="CD7" s="132"/>
      <c r="CE7" s="133">
        <f>IFERROR(CD7/CB7,"-")</f>
        <v>0</v>
      </c>
      <c r="CF7" s="134"/>
      <c r="CG7" s="135">
        <f>IFERROR(CF7/CB7,"-")</f>
        <v>0</v>
      </c>
      <c r="CH7" s="136"/>
      <c r="CI7" s="136"/>
      <c r="CJ7" s="136"/>
      <c r="CK7" s="137">
        <v>10</v>
      </c>
      <c r="CL7" s="138">
        <v>249000</v>
      </c>
      <c r="CM7" s="138">
        <v>75000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224</v>
      </c>
      <c r="G10" s="40"/>
      <c r="H10" s="179"/>
      <c r="I10" s="41">
        <f>SUM(I6:I9)</f>
        <v>267</v>
      </c>
      <c r="J10" s="41">
        <f>SUM(J6:J9)</f>
        <v>0</v>
      </c>
      <c r="K10" s="41">
        <f>SUM(K6:K9)</f>
        <v>27478</v>
      </c>
      <c r="L10" s="41">
        <f>SUM(L6:L9)</f>
        <v>122</v>
      </c>
      <c r="M10" s="42">
        <f>IFERROR(L10/K10,"-")</f>
        <v>0.0044399155688187</v>
      </c>
      <c r="N10" s="76">
        <f>SUM(N6:N9)</f>
        <v>27</v>
      </c>
      <c r="O10" s="76">
        <f>SUM(O6:O9)</f>
        <v>48</v>
      </c>
      <c r="P10" s="42">
        <f>IFERROR(N10/L10,"-")</f>
        <v>0.22131147540984</v>
      </c>
      <c r="Q10" s="43">
        <f>IFERROR(H10/L10,"-")</f>
        <v>0</v>
      </c>
      <c r="R10" s="44">
        <f>SUM(R6:R9)</f>
        <v>19</v>
      </c>
      <c r="S10" s="42">
        <f>IFERROR(R10/L10,"-")</f>
        <v>0.15573770491803</v>
      </c>
      <c r="T10" s="179">
        <f>SUM(T6:T9)</f>
        <v>598000</v>
      </c>
      <c r="U10" s="179">
        <f>IFERROR(T10/L10,"-")</f>
        <v>4901.6393442623</v>
      </c>
      <c r="V10" s="179">
        <f>IFERROR(T10/R10,"-")</f>
        <v>31473.684210526</v>
      </c>
      <c r="W10" s="179">
        <f>T10-H10</f>
        <v>598000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