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<sst xmlns="http://schemas.openxmlformats.org/spreadsheetml/2006/main" uniqueCount="156">
  <si>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</si>
  <si>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</si>
  <si>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</si>
  <si>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</si>
  <si>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</si>
  <si>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</si>
  <si>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</si>
  <si>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</si>
  <si>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</si>
  <si>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</si>
  <si>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</si>
  <si>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</si>
  <si>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</si>
  <si>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</si>
  <si>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</si>
  <si>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</si>
  <si>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</si>
  <si>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</si>
  <si>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</si>
  <si>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</si>
  <si>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</si>
  <si>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</si>
  <si>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</si>
  <si>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</si>
  <si>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</si>
  <si>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</si>
  <si>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</si>
  <si>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</si>
  <si>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</si>
  <si>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</si>
  <si>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</si>
  <si>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</si>
  <si>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</si>
  <si>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</si>
  <si>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</si>
  <si>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</si>
  <si>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</si>
  <si>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</si>
  <si>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</si>
  <si>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</si>
  <si>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</si>
  <si>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</si>
  <si>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</si>
  <si>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</si>
  <si>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</si>
  <si>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</si>
  <si>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</si>
  <si>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</si>
  <si>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</si>
  <si>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</si>
  <si>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</si>
  <si>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</si>
  <si>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</si>
  <si>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</si>
  <si>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</si>
  <si>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</si>
  <si>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</si>
  <si>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sd1813</t>
  </si>
  <si>
    <t>インターカラー</t>
  </si>
  <si>
    <t>デリヘル版3（塩見彩）</t>
  </si>
  <si>
    <t>もし出会系大賞があったらこのサイトが受賞しているでしょう</t>
  </si>
  <si>
    <t>lp02</t>
  </si>
  <si>
    <t>スポニチ関東</t>
  </si>
  <si>
    <t>4C終面全5段</t>
  </si>
  <si>
    <t>7月03日(土)</t>
  </si>
  <si>
    <t>sd1814</t>
  </si>
  <si>
    <t>スポニチ関西</t>
  </si>
  <si>
    <t>sd1815</t>
  </si>
  <si>
    <t>スポニチ西部</t>
  </si>
  <si>
    <t>sd1816</t>
  </si>
  <si>
    <t>スポニチ北海道</t>
  </si>
  <si>
    <t>sd1817</t>
  </si>
  <si>
    <t>(空電共通)</t>
  </si>
  <si>
    <t>空電</t>
  </si>
  <si>
    <t>空電 (共通)</t>
  </si>
  <si>
    <t>sd1818</t>
  </si>
  <si>
    <t>70歳までの出会いリクルート</t>
  </si>
  <si>
    <t>スポーツ報知関西</t>
  </si>
  <si>
    <t>全5段つかみ4回</t>
  </si>
  <si>
    <t>sd1819</t>
  </si>
  <si>
    <t>デリヘル版2（塩見彩）</t>
  </si>
  <si>
    <t>50〜70代男性限定熟女好きな男性募集中</t>
  </si>
  <si>
    <t>7月10日(土)</t>
  </si>
  <si>
    <t>sd1820</t>
  </si>
  <si>
    <t>黒：記事風版（塩見彩）</t>
  </si>
  <si>
    <t>やすらぎプラスの出会い</t>
  </si>
  <si>
    <t>sd1821</t>
  </si>
  <si>
    <t>新書籍版2（塩見彩）</t>
  </si>
  <si>
    <t>まるで出会いのバーゲンセール</t>
  </si>
  <si>
    <t>sd1822</t>
  </si>
  <si>
    <t>sd1823</t>
  </si>
  <si>
    <t>①求人風（塩見彩）</t>
  </si>
  <si>
    <t>ニッカン関西</t>
  </si>
  <si>
    <t>半2段つかみ10段保証</t>
  </si>
  <si>
    <t>1～10日</t>
  </si>
  <si>
    <t>sd1824</t>
  </si>
  <si>
    <t>②旧デイリー風（塩見彩）</t>
  </si>
  <si>
    <t>11～20日</t>
  </si>
  <si>
    <t>sd1825</t>
  </si>
  <si>
    <t>③右女3（塩見彩）</t>
  </si>
  <si>
    <t>21～31日</t>
  </si>
  <si>
    <t>sd1826</t>
  </si>
  <si>
    <t>sd1827</t>
  </si>
  <si>
    <t>全5段</t>
  </si>
  <si>
    <t>7月09日(金)</t>
  </si>
  <si>
    <t>sd1828</t>
  </si>
  <si>
    <t>sd1829</t>
  </si>
  <si>
    <t>50代の女性と出会えるサイト登場</t>
  </si>
  <si>
    <t>7月14日(水)</t>
  </si>
  <si>
    <t>sd1830</t>
  </si>
  <si>
    <t>新聞 TOTAL</t>
  </si>
  <si>
    <t>●雑誌 広告</t>
  </si>
  <si>
    <t>dz126</t>
  </si>
  <si>
    <t>日本ジャーナル出版</t>
  </si>
  <si>
    <t>黄色黒版（塩見彩）</t>
  </si>
  <si>
    <t>週刊実話</t>
  </si>
  <si>
    <t>表4</t>
  </si>
  <si>
    <t>7月01日(木)</t>
  </si>
  <si>
    <t>dz127</t>
  </si>
  <si>
    <t>ak302</t>
  </si>
  <si>
    <t>アドライヴ</t>
  </si>
  <si>
    <t>コアマガジン</t>
  </si>
  <si>
    <t>5Pセフレ確保(塩見彩さん）</t>
  </si>
  <si>
    <t>実話BUNKA超タブー</t>
  </si>
  <si>
    <t>1C5P</t>
  </si>
  <si>
    <t>7月02日(金)</t>
  </si>
  <si>
    <t>ak303</t>
  </si>
  <si>
    <t>ak304</t>
  </si>
  <si>
    <t>大洋図書</t>
  </si>
  <si>
    <t>2Pスポーツ新聞_v01_どきどき(塩見彩さん)</t>
  </si>
  <si>
    <t>臨増ナックルズDX</t>
  </si>
  <si>
    <t>4C2P</t>
  </si>
  <si>
    <t>7月27日(火)</t>
  </si>
  <si>
    <t>ak305</t>
  </si>
  <si>
    <t>ak306</t>
  </si>
  <si>
    <t>別冊ラヴァーズ</t>
  </si>
  <si>
    <t>7月19日(月)</t>
  </si>
  <si>
    <t>ak307</t>
  </si>
  <si>
    <t>ht217</t>
  </si>
  <si>
    <t>RNパック</t>
  </si>
  <si>
    <t>ht218</t>
  </si>
  <si>
    <t>ht219</t>
  </si>
  <si>
    <t>ht220</t>
  </si>
  <si>
    <t>ht221</t>
  </si>
  <si>
    <t>ht222</t>
  </si>
  <si>
    <t>雑誌 TOTAL</t>
  </si>
  <si>
    <t>●DVD 広告</t>
  </si>
  <si>
    <t>pk253</t>
  </si>
  <si>
    <t>三和出版</t>
  </si>
  <si>
    <t>DVD漫画たかし</t>
  </si>
  <si>
    <t>A4、CVS日版PB</t>
  </si>
  <si>
    <t>人妻日和</t>
  </si>
  <si>
    <t>DVD袋表4C</t>
  </si>
  <si>
    <t>7月28日(水)</t>
  </si>
  <si>
    <t>pk254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</si>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</sst>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1.6271428571429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56</v>
      </c>
      <c r="M6" s="79">
        <v>0</v>
      </c>
      <c r="N6" s="79">
        <v>231</v>
      </c>
      <c r="O6" s="88">
        <v>17</v>
      </c>
      <c r="P6" s="89">
        <v>0</v>
      </c>
      <c r="Q6" s="90">
        <f>O6+P6</f>
        <v>17</v>
      </c>
      <c r="R6" s="80">
        <f>IFERROR(Q6/N6,"-")</f>
        <v>0.073593073593074</v>
      </c>
      <c r="S6" s="79">
        <v>0</v>
      </c>
      <c r="T6" s="79">
        <v>6</v>
      </c>
      <c r="U6" s="80">
        <f>IFERROR(T6/(Q6),"-")</f>
        <v>0.35294117647059</v>
      </c>
      <c r="V6" s="81">
        <f>IFERROR(K6/SUM(Q6:Q10),"-")</f>
        <v>11666.666666667</v>
      </c>
      <c r="W6" s="82">
        <v>2</v>
      </c>
      <c r="X6" s="80">
        <f>IF(Q6=0,"-",W6/Q6)</f>
        <v>0.11764705882353</v>
      </c>
      <c r="Y6" s="181">
        <v>8000</v>
      </c>
      <c r="Z6" s="182">
        <f>IFERROR(Y6/Q6,"-")</f>
        <v>470.58823529412</v>
      </c>
      <c r="AA6" s="182">
        <f>IFERROR(Y6/W6,"-")</f>
        <v>4000</v>
      </c>
      <c r="AB6" s="176">
        <f>SUM(Y6:Y10)-SUM(K6:K10)</f>
        <v>439000</v>
      </c>
      <c r="AC6" s="83">
        <f>SUM(Y6:Y10)/SUM(K6:K10)</f>
        <v>1.6271428571429</v>
      </c>
      <c r="AD6" s="77"/>
      <c r="AE6" s="91">
        <v>1</v>
      </c>
      <c r="AF6" s="92">
        <f>IF(Q6=0,"",IF(AE6=0,"",(AE6/Q6)))</f>
        <v>0.058823529411765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0.11764705882353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0.17647058823529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8</v>
      </c>
      <c r="BP6" s="117">
        <f>IF(Q6=0,"",IF(BO6=0,"",(BO6/Q6)))</f>
        <v>0.47058823529412</v>
      </c>
      <c r="BQ6" s="118">
        <v>1</v>
      </c>
      <c r="BR6" s="119">
        <f>IFERROR(BQ6/BO6,"-")</f>
        <v>0.125</v>
      </c>
      <c r="BS6" s="120">
        <v>5000</v>
      </c>
      <c r="BT6" s="121">
        <f>IFERROR(BS6/BO6,"-")</f>
        <v>625</v>
      </c>
      <c r="BU6" s="122">
        <v>1</v>
      </c>
      <c r="BV6" s="122"/>
      <c r="BW6" s="122"/>
      <c r="BX6" s="123">
        <v>2</v>
      </c>
      <c r="BY6" s="124">
        <f>IF(Q6=0,"",IF(BX6=0,"",(BX6/Q6)))</f>
        <v>0.11764705882353</v>
      </c>
      <c r="BZ6" s="125">
        <v>1</v>
      </c>
      <c r="CA6" s="126">
        <f>IFERROR(BZ6/BX6,"-")</f>
        <v>0.5</v>
      </c>
      <c r="CB6" s="127">
        <v>3000</v>
      </c>
      <c r="CC6" s="128">
        <f>IFERROR(CB6/BX6,"-")</f>
        <v>1500</v>
      </c>
      <c r="CD6" s="129">
        <v>1</v>
      </c>
      <c r="CE6" s="129"/>
      <c r="CF6" s="129"/>
      <c r="CG6" s="130">
        <v>1</v>
      </c>
      <c r="CH6" s="131">
        <f>IF(Q6=0,"",IF(CG6=0,"",(CG6/Q6)))</f>
        <v>0.058823529411765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8000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46</v>
      </c>
      <c r="M7" s="79">
        <v>0</v>
      </c>
      <c r="N7" s="79">
        <v>166</v>
      </c>
      <c r="O7" s="88">
        <v>9</v>
      </c>
      <c r="P7" s="89">
        <v>0</v>
      </c>
      <c r="Q7" s="90">
        <f>O7+P7</f>
        <v>9</v>
      </c>
      <c r="R7" s="80">
        <f>IFERROR(Q7/N7,"-")</f>
        <v>0.05421686746988</v>
      </c>
      <c r="S7" s="79">
        <v>1</v>
      </c>
      <c r="T7" s="79">
        <v>2</v>
      </c>
      <c r="U7" s="80">
        <f>IFERROR(T7/(Q7),"-")</f>
        <v>0.22222222222222</v>
      </c>
      <c r="V7" s="81"/>
      <c r="W7" s="82">
        <v>2</v>
      </c>
      <c r="X7" s="80">
        <f>IF(Q7=0,"-",W7/Q7)</f>
        <v>0.22222222222222</v>
      </c>
      <c r="Y7" s="181">
        <v>202000</v>
      </c>
      <c r="Z7" s="182">
        <f>IFERROR(Y7/Q7,"-")</f>
        <v>22444.444444444</v>
      </c>
      <c r="AA7" s="182">
        <f>IFERROR(Y7/W7,"-")</f>
        <v>101000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0.44444444444444</v>
      </c>
      <c r="BH7" s="109">
        <v>1</v>
      </c>
      <c r="BI7" s="111">
        <f>IFERROR(BH7/BF7,"-")</f>
        <v>0.25</v>
      </c>
      <c r="BJ7" s="112">
        <v>3000</v>
      </c>
      <c r="BK7" s="113">
        <f>IFERROR(BJ7/BF7,"-")</f>
        <v>750</v>
      </c>
      <c r="BL7" s="114">
        <v>1</v>
      </c>
      <c r="BM7" s="114"/>
      <c r="BN7" s="114"/>
      <c r="BO7" s="116">
        <v>2</v>
      </c>
      <c r="BP7" s="117">
        <f>IF(Q7=0,"",IF(BO7=0,"",(BO7/Q7)))</f>
        <v>0.22222222222222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2</v>
      </c>
      <c r="CH7" s="131">
        <f>IF(Q7=0,"",IF(CG7=0,"",(CG7/Q7)))</f>
        <v>0.22222222222222</v>
      </c>
      <c r="CI7" s="132">
        <v>1</v>
      </c>
      <c r="CJ7" s="133">
        <f>IFERROR(CI7/CG7,"-")</f>
        <v>0.5</v>
      </c>
      <c r="CK7" s="134">
        <v>199000</v>
      </c>
      <c r="CL7" s="135">
        <f>IFERROR(CK7/CG7,"-")</f>
        <v>99500</v>
      </c>
      <c r="CM7" s="136"/>
      <c r="CN7" s="136"/>
      <c r="CO7" s="136">
        <v>1</v>
      </c>
      <c r="CP7" s="137">
        <v>2</v>
      </c>
      <c r="CQ7" s="138">
        <v>202000</v>
      </c>
      <c r="CR7" s="138">
        <v>199000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16</v>
      </c>
      <c r="M8" s="79">
        <v>0</v>
      </c>
      <c r="N8" s="79">
        <v>71</v>
      </c>
      <c r="O8" s="88">
        <v>4</v>
      </c>
      <c r="P8" s="89">
        <v>0</v>
      </c>
      <c r="Q8" s="90">
        <f>O8+P8</f>
        <v>4</v>
      </c>
      <c r="R8" s="80">
        <f>IFERROR(Q8/N8,"-")</f>
        <v>0.056338028169014</v>
      </c>
      <c r="S8" s="79">
        <v>2</v>
      </c>
      <c r="T8" s="79">
        <v>0</v>
      </c>
      <c r="U8" s="80">
        <f>IFERROR(T8/(Q8),"-")</f>
        <v>0</v>
      </c>
      <c r="V8" s="81"/>
      <c r="W8" s="82">
        <v>3</v>
      </c>
      <c r="X8" s="80">
        <f>IF(Q8=0,"-",W8/Q8)</f>
        <v>0.75</v>
      </c>
      <c r="Y8" s="181">
        <v>273000</v>
      </c>
      <c r="Z8" s="182">
        <f>IFERROR(Y8/Q8,"-")</f>
        <v>68250</v>
      </c>
      <c r="AA8" s="182">
        <f>IFERROR(Y8/W8,"-")</f>
        <v>91000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0.75</v>
      </c>
      <c r="BQ8" s="118">
        <v>2</v>
      </c>
      <c r="BR8" s="119">
        <f>IFERROR(BQ8/BO8,"-")</f>
        <v>0.66666666666667</v>
      </c>
      <c r="BS8" s="120">
        <v>171000</v>
      </c>
      <c r="BT8" s="121">
        <f>IFERROR(BS8/BO8,"-")</f>
        <v>57000</v>
      </c>
      <c r="BU8" s="122">
        <v>1</v>
      </c>
      <c r="BV8" s="122"/>
      <c r="BW8" s="122">
        <v>1</v>
      </c>
      <c r="BX8" s="123">
        <v>1</v>
      </c>
      <c r="BY8" s="124">
        <f>IF(Q8=0,"",IF(BX8=0,"",(BX8/Q8)))</f>
        <v>0.25</v>
      </c>
      <c r="BZ8" s="125">
        <v>1</v>
      </c>
      <c r="CA8" s="126">
        <f>IFERROR(BZ8/BX8,"-")</f>
        <v>1</v>
      </c>
      <c r="CB8" s="127">
        <v>102000</v>
      </c>
      <c r="CC8" s="128">
        <f>IFERROR(CB8/BX8,"-")</f>
        <v>102000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273000</v>
      </c>
      <c r="CR8" s="138">
        <v>168000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5</v>
      </c>
      <c r="M9" s="79">
        <v>0</v>
      </c>
      <c r="N9" s="79">
        <v>40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189</v>
      </c>
      <c r="M10" s="79">
        <v>100</v>
      </c>
      <c r="N10" s="79">
        <v>190</v>
      </c>
      <c r="O10" s="88">
        <v>29</v>
      </c>
      <c r="P10" s="89">
        <v>1</v>
      </c>
      <c r="Q10" s="90">
        <f>O10+P10</f>
        <v>30</v>
      </c>
      <c r="R10" s="80">
        <f>IFERROR(Q10/N10,"-")</f>
        <v>0.15789473684211</v>
      </c>
      <c r="S10" s="79">
        <v>12</v>
      </c>
      <c r="T10" s="79">
        <v>4</v>
      </c>
      <c r="U10" s="80">
        <f>IFERROR(T10/(Q10),"-")</f>
        <v>0.13333333333333</v>
      </c>
      <c r="V10" s="81"/>
      <c r="W10" s="82">
        <v>12</v>
      </c>
      <c r="X10" s="80">
        <f>IF(Q10=0,"-",W10/Q10)</f>
        <v>0.4</v>
      </c>
      <c r="Y10" s="181">
        <v>656000</v>
      </c>
      <c r="Z10" s="182">
        <f>IFERROR(Y10/Q10,"-")</f>
        <v>21866.666666667</v>
      </c>
      <c r="AA10" s="182">
        <f>IFERROR(Y10/W10,"-")</f>
        <v>54666.666666667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0.033333333333333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0.16666666666667</v>
      </c>
      <c r="BH10" s="109">
        <v>1</v>
      </c>
      <c r="BI10" s="111">
        <f>IFERROR(BH10/BF10,"-")</f>
        <v>0.2</v>
      </c>
      <c r="BJ10" s="112">
        <v>5000</v>
      </c>
      <c r="BK10" s="113">
        <f>IFERROR(BJ10/BF10,"-")</f>
        <v>1000</v>
      </c>
      <c r="BL10" s="114">
        <v>1</v>
      </c>
      <c r="BM10" s="114"/>
      <c r="BN10" s="114"/>
      <c r="BO10" s="116">
        <v>6</v>
      </c>
      <c r="BP10" s="117">
        <f>IF(Q10=0,"",IF(BO10=0,"",(BO10/Q10)))</f>
        <v>0.2</v>
      </c>
      <c r="BQ10" s="118">
        <v>2</v>
      </c>
      <c r="BR10" s="119">
        <f>IFERROR(BQ10/BO10,"-")</f>
        <v>0.33333333333333</v>
      </c>
      <c r="BS10" s="120">
        <v>6000</v>
      </c>
      <c r="BT10" s="121">
        <f>IFERROR(BS10/BO10,"-")</f>
        <v>1000</v>
      </c>
      <c r="BU10" s="122">
        <v>2</v>
      </c>
      <c r="BV10" s="122"/>
      <c r="BW10" s="122"/>
      <c r="BX10" s="123">
        <v>12</v>
      </c>
      <c r="BY10" s="124">
        <f>IF(Q10=0,"",IF(BX10=0,"",(BX10/Q10)))</f>
        <v>0.4</v>
      </c>
      <c r="BZ10" s="125">
        <v>5</v>
      </c>
      <c r="CA10" s="126">
        <f>IFERROR(BZ10/BX10,"-")</f>
        <v>0.41666666666667</v>
      </c>
      <c r="CB10" s="127">
        <v>470000</v>
      </c>
      <c r="CC10" s="128">
        <f>IFERROR(CB10/BX10,"-")</f>
        <v>39166.666666667</v>
      </c>
      <c r="CD10" s="129"/>
      <c r="CE10" s="129">
        <v>1</v>
      </c>
      <c r="CF10" s="129">
        <v>4</v>
      </c>
      <c r="CG10" s="130">
        <v>6</v>
      </c>
      <c r="CH10" s="131">
        <f>IF(Q10=0,"",IF(CG10=0,"",(CG10/Q10)))</f>
        <v>0.2</v>
      </c>
      <c r="CI10" s="132">
        <v>4</v>
      </c>
      <c r="CJ10" s="133">
        <f>IFERROR(CI10/CG10,"-")</f>
        <v>0.66666666666667</v>
      </c>
      <c r="CK10" s="134">
        <v>175000</v>
      </c>
      <c r="CL10" s="135">
        <f>IFERROR(CK10/CG10,"-")</f>
        <v>29166.666666667</v>
      </c>
      <c r="CM10" s="136">
        <v>1</v>
      </c>
      <c r="CN10" s="136">
        <v>1</v>
      </c>
      <c r="CO10" s="136">
        <v>2</v>
      </c>
      <c r="CP10" s="137">
        <v>12</v>
      </c>
      <c r="CQ10" s="138">
        <v>656000</v>
      </c>
      <c r="CR10" s="138">
        <v>324000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0.58571428571429</v>
      </c>
      <c r="B11" s="184" t="s">
        <v>75</v>
      </c>
      <c r="C11" s="184" t="s">
        <v>58</v>
      </c>
      <c r="D11" s="184"/>
      <c r="E11" s="184" t="s">
        <v>59</v>
      </c>
      <c r="F11" s="184" t="s">
        <v>76</v>
      </c>
      <c r="G11" s="184" t="s">
        <v>61</v>
      </c>
      <c r="H11" s="87" t="s">
        <v>77</v>
      </c>
      <c r="I11" s="87" t="s">
        <v>78</v>
      </c>
      <c r="J11" s="185" t="s">
        <v>64</v>
      </c>
      <c r="K11" s="176">
        <v>280000</v>
      </c>
      <c r="L11" s="79">
        <v>12</v>
      </c>
      <c r="M11" s="79">
        <v>0</v>
      </c>
      <c r="N11" s="79">
        <v>66</v>
      </c>
      <c r="O11" s="88">
        <v>3</v>
      </c>
      <c r="P11" s="89">
        <v>0</v>
      </c>
      <c r="Q11" s="90">
        <f>O11+P11</f>
        <v>3</v>
      </c>
      <c r="R11" s="80">
        <f>IFERROR(Q11/N11,"-")</f>
        <v>0.045454545454545</v>
      </c>
      <c r="S11" s="79">
        <v>1</v>
      </c>
      <c r="T11" s="79">
        <v>0</v>
      </c>
      <c r="U11" s="80">
        <f>IFERROR(T11/(Q11),"-")</f>
        <v>0</v>
      </c>
      <c r="V11" s="81">
        <f>IFERROR(K11/SUM(Q11:Q15),"-")</f>
        <v>14736.842105263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SUM(Y11:Y15)-SUM(K11:K15)</f>
        <v>-116000</v>
      </c>
      <c r="AC11" s="83">
        <f>SUM(Y11:Y15)/SUM(K11:K15)</f>
        <v>0.58571428571429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0.66666666666667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80</v>
      </c>
      <c r="F12" s="184" t="s">
        <v>81</v>
      </c>
      <c r="G12" s="184" t="s">
        <v>61</v>
      </c>
      <c r="H12" s="87" t="s">
        <v>77</v>
      </c>
      <c r="I12" s="87" t="s">
        <v>78</v>
      </c>
      <c r="J12" s="185" t="s">
        <v>82</v>
      </c>
      <c r="K12" s="176"/>
      <c r="L12" s="79">
        <v>9</v>
      </c>
      <c r="M12" s="79">
        <v>0</v>
      </c>
      <c r="N12" s="79">
        <v>47</v>
      </c>
      <c r="O12" s="88">
        <v>4</v>
      </c>
      <c r="P12" s="89">
        <v>0</v>
      </c>
      <c r="Q12" s="90">
        <f>O12+P12</f>
        <v>4</v>
      </c>
      <c r="R12" s="80">
        <f>IFERROR(Q12/N12,"-")</f>
        <v>0.085106382978723</v>
      </c>
      <c r="S12" s="79">
        <v>0</v>
      </c>
      <c r="T12" s="79">
        <v>2</v>
      </c>
      <c r="U12" s="80">
        <f>IFERROR(T12/(Q12),"-")</f>
        <v>0.5</v>
      </c>
      <c r="V12" s="81"/>
      <c r="W12" s="82">
        <v>1</v>
      </c>
      <c r="X12" s="80">
        <f>IF(Q12=0,"-",W12/Q12)</f>
        <v>0.25</v>
      </c>
      <c r="Y12" s="181">
        <v>3000</v>
      </c>
      <c r="Z12" s="182">
        <f>IFERROR(Y12/Q12,"-")</f>
        <v>750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0.25</v>
      </c>
      <c r="AP12" s="97">
        <v>1</v>
      </c>
      <c r="AQ12" s="99">
        <f>IFERROR(AP12/AN12,"-")</f>
        <v>1</v>
      </c>
      <c r="AR12" s="100">
        <v>3000</v>
      </c>
      <c r="AS12" s="101">
        <f>IFERROR(AR12/AN12,"-")</f>
        <v>3000</v>
      </c>
      <c r="AT12" s="102">
        <v>1</v>
      </c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84</v>
      </c>
      <c r="F13" s="184" t="s">
        <v>85</v>
      </c>
      <c r="G13" s="184" t="s">
        <v>61</v>
      </c>
      <c r="H13" s="87" t="s">
        <v>77</v>
      </c>
      <c r="I13" s="87" t="s">
        <v>78</v>
      </c>
      <c r="J13" s="87"/>
      <c r="K13" s="176"/>
      <c r="L13" s="79">
        <v>0</v>
      </c>
      <c r="M13" s="79">
        <v>0</v>
      </c>
      <c r="N13" s="79">
        <v>7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87</v>
      </c>
      <c r="F14" s="184" t="s">
        <v>88</v>
      </c>
      <c r="G14" s="184" t="s">
        <v>61</v>
      </c>
      <c r="H14" s="87" t="s">
        <v>77</v>
      </c>
      <c r="I14" s="87" t="s">
        <v>78</v>
      </c>
      <c r="J14" s="87"/>
      <c r="K14" s="176"/>
      <c r="L14" s="79">
        <v>8</v>
      </c>
      <c r="M14" s="79">
        <v>0</v>
      </c>
      <c r="N14" s="79">
        <v>25</v>
      </c>
      <c r="O14" s="88">
        <v>2</v>
      </c>
      <c r="P14" s="89">
        <v>0</v>
      </c>
      <c r="Q14" s="90">
        <f>O14+P14</f>
        <v>2</v>
      </c>
      <c r="R14" s="80">
        <f>IFERROR(Q14/N14,"-")</f>
        <v>0.08</v>
      </c>
      <c r="S14" s="79">
        <v>1</v>
      </c>
      <c r="T14" s="79">
        <v>1</v>
      </c>
      <c r="U14" s="80">
        <f>IFERROR(T14/(Q14),"-")</f>
        <v>0.5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72</v>
      </c>
      <c r="F15" s="184" t="s">
        <v>72</v>
      </c>
      <c r="G15" s="184" t="s">
        <v>73</v>
      </c>
      <c r="H15" s="87" t="s">
        <v>74</v>
      </c>
      <c r="I15" s="87"/>
      <c r="J15" s="87"/>
      <c r="K15" s="176"/>
      <c r="L15" s="79">
        <v>82</v>
      </c>
      <c r="M15" s="79">
        <v>54</v>
      </c>
      <c r="N15" s="79">
        <v>45</v>
      </c>
      <c r="O15" s="88">
        <v>10</v>
      </c>
      <c r="P15" s="89">
        <v>0</v>
      </c>
      <c r="Q15" s="90">
        <f>O15+P15</f>
        <v>10</v>
      </c>
      <c r="R15" s="80">
        <f>IFERROR(Q15/N15,"-")</f>
        <v>0.22222222222222</v>
      </c>
      <c r="S15" s="79">
        <v>6</v>
      </c>
      <c r="T15" s="79">
        <v>0</v>
      </c>
      <c r="U15" s="80">
        <f>IFERROR(T15/(Q15),"-")</f>
        <v>0</v>
      </c>
      <c r="V15" s="81"/>
      <c r="W15" s="82">
        <v>4</v>
      </c>
      <c r="X15" s="80">
        <f>IF(Q15=0,"-",W15/Q15)</f>
        <v>0.4</v>
      </c>
      <c r="Y15" s="181">
        <v>161000</v>
      </c>
      <c r="Z15" s="182">
        <f>IFERROR(Y15/Q15,"-")</f>
        <v>16100</v>
      </c>
      <c r="AA15" s="182">
        <f>IFERROR(Y15/W15,"-")</f>
        <v>40250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</v>
      </c>
      <c r="BQ15" s="118">
        <v>2</v>
      </c>
      <c r="BR15" s="119">
        <f>IFERROR(BQ15/BO15,"-")</f>
        <v>1</v>
      </c>
      <c r="BS15" s="120">
        <v>30000</v>
      </c>
      <c r="BT15" s="121">
        <f>IFERROR(BS15/BO15,"-")</f>
        <v>15000</v>
      </c>
      <c r="BU15" s="122"/>
      <c r="BV15" s="122">
        <v>2</v>
      </c>
      <c r="BW15" s="122"/>
      <c r="BX15" s="123">
        <v>4</v>
      </c>
      <c r="BY15" s="124">
        <f>IF(Q15=0,"",IF(BX15=0,"",(BX15/Q15)))</f>
        <v>0.4</v>
      </c>
      <c r="BZ15" s="125">
        <v>1</v>
      </c>
      <c r="CA15" s="126">
        <f>IFERROR(BZ15/BX15,"-")</f>
        <v>0.25</v>
      </c>
      <c r="CB15" s="127">
        <v>101000</v>
      </c>
      <c r="CC15" s="128">
        <f>IFERROR(CB15/BX15,"-")</f>
        <v>25250</v>
      </c>
      <c r="CD15" s="129"/>
      <c r="CE15" s="129"/>
      <c r="CF15" s="129">
        <v>1</v>
      </c>
      <c r="CG15" s="130">
        <v>3</v>
      </c>
      <c r="CH15" s="131">
        <f>IF(Q15=0,"",IF(CG15=0,"",(CG15/Q15)))</f>
        <v>0.3</v>
      </c>
      <c r="CI15" s="132">
        <v>1</v>
      </c>
      <c r="CJ15" s="133">
        <f>IFERROR(CI15/CG15,"-")</f>
        <v>0.33333333333333</v>
      </c>
      <c r="CK15" s="134">
        <v>30000</v>
      </c>
      <c r="CL15" s="135">
        <f>IFERROR(CK15/CG15,"-")</f>
        <v>10000</v>
      </c>
      <c r="CM15" s="136"/>
      <c r="CN15" s="136"/>
      <c r="CO15" s="136">
        <v>1</v>
      </c>
      <c r="CP15" s="137">
        <v>4</v>
      </c>
      <c r="CQ15" s="138">
        <v>161000</v>
      </c>
      <c r="CR15" s="138">
        <v>101000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0.75</v>
      </c>
      <c r="B16" s="184" t="s">
        <v>90</v>
      </c>
      <c r="C16" s="184" t="s">
        <v>58</v>
      </c>
      <c r="D16" s="184"/>
      <c r="E16" s="184" t="s">
        <v>91</v>
      </c>
      <c r="F16" s="184" t="s">
        <v>76</v>
      </c>
      <c r="G16" s="184" t="s">
        <v>61</v>
      </c>
      <c r="H16" s="87" t="s">
        <v>92</v>
      </c>
      <c r="I16" s="87" t="s">
        <v>93</v>
      </c>
      <c r="J16" s="87" t="s">
        <v>94</v>
      </c>
      <c r="K16" s="176">
        <v>260000</v>
      </c>
      <c r="L16" s="79">
        <v>13</v>
      </c>
      <c r="M16" s="79">
        <v>0</v>
      </c>
      <c r="N16" s="79">
        <v>45</v>
      </c>
      <c r="O16" s="88">
        <v>3</v>
      </c>
      <c r="P16" s="89">
        <v>0</v>
      </c>
      <c r="Q16" s="90">
        <f>O16+P16</f>
        <v>3</v>
      </c>
      <c r="R16" s="80">
        <f>IFERROR(Q16/N16,"-")</f>
        <v>0.066666666666667</v>
      </c>
      <c r="S16" s="79">
        <v>0</v>
      </c>
      <c r="T16" s="79">
        <v>0</v>
      </c>
      <c r="U16" s="80">
        <f>IFERROR(T16/(Q16),"-")</f>
        <v>0</v>
      </c>
      <c r="V16" s="81">
        <f>IFERROR(K16/SUM(Q16:Q19),"-")</f>
        <v>15294.117647059</v>
      </c>
      <c r="W16" s="82">
        <v>1</v>
      </c>
      <c r="X16" s="80">
        <f>IF(Q16=0,"-",W16/Q16)</f>
        <v>0.33333333333333</v>
      </c>
      <c r="Y16" s="181">
        <v>51000</v>
      </c>
      <c r="Z16" s="182">
        <f>IFERROR(Y16/Q16,"-")</f>
        <v>17000</v>
      </c>
      <c r="AA16" s="182">
        <f>IFERROR(Y16/W16,"-")</f>
        <v>51000</v>
      </c>
      <c r="AB16" s="176">
        <f>SUM(Y16:Y19)-SUM(K16:K19)</f>
        <v>-65000</v>
      </c>
      <c r="AC16" s="83">
        <f>SUM(Y16:Y19)/SUM(K16:K19)</f>
        <v>0.75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1</v>
      </c>
      <c r="BQ16" s="118">
        <v>1</v>
      </c>
      <c r="BR16" s="119">
        <f>IFERROR(BQ16/BO16,"-")</f>
        <v>0.33333333333333</v>
      </c>
      <c r="BS16" s="120">
        <v>51000</v>
      </c>
      <c r="BT16" s="121">
        <f>IFERROR(BS16/BO16,"-")</f>
        <v>17000</v>
      </c>
      <c r="BU16" s="122"/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51000</v>
      </c>
      <c r="CR16" s="138">
        <v>51000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95</v>
      </c>
      <c r="C17" s="184" t="s">
        <v>58</v>
      </c>
      <c r="D17" s="184"/>
      <c r="E17" s="184" t="s">
        <v>96</v>
      </c>
      <c r="F17" s="184" t="s">
        <v>81</v>
      </c>
      <c r="G17" s="184" t="s">
        <v>61</v>
      </c>
      <c r="H17" s="87"/>
      <c r="I17" s="87" t="s">
        <v>93</v>
      </c>
      <c r="J17" s="87" t="s">
        <v>97</v>
      </c>
      <c r="K17" s="176"/>
      <c r="L17" s="79">
        <v>10</v>
      </c>
      <c r="M17" s="79">
        <v>0</v>
      </c>
      <c r="N17" s="79">
        <v>42</v>
      </c>
      <c r="O17" s="88">
        <v>3</v>
      </c>
      <c r="P17" s="89">
        <v>0</v>
      </c>
      <c r="Q17" s="90">
        <f>O17+P17</f>
        <v>3</v>
      </c>
      <c r="R17" s="80">
        <f>IFERROR(Q17/N17,"-")</f>
        <v>0.071428571428571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0.33333333333333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0.33333333333333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98</v>
      </c>
      <c r="C18" s="184" t="s">
        <v>58</v>
      </c>
      <c r="D18" s="184"/>
      <c r="E18" s="184" t="s">
        <v>99</v>
      </c>
      <c r="F18" s="184" t="s">
        <v>85</v>
      </c>
      <c r="G18" s="184" t="s">
        <v>61</v>
      </c>
      <c r="H18" s="87"/>
      <c r="I18" s="87" t="s">
        <v>93</v>
      </c>
      <c r="J18" s="87" t="s">
        <v>100</v>
      </c>
      <c r="K18" s="176"/>
      <c r="L18" s="79">
        <v>8</v>
      </c>
      <c r="M18" s="79">
        <v>0</v>
      </c>
      <c r="N18" s="79">
        <v>30</v>
      </c>
      <c r="O18" s="88">
        <v>3</v>
      </c>
      <c r="P18" s="89">
        <v>0</v>
      </c>
      <c r="Q18" s="90">
        <f>O18+P18</f>
        <v>3</v>
      </c>
      <c r="R18" s="80">
        <f>IFERROR(Q18/N18,"-")</f>
        <v>0.1</v>
      </c>
      <c r="S18" s="79">
        <v>1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0.33333333333333</v>
      </c>
      <c r="Y18" s="181">
        <v>54000</v>
      </c>
      <c r="Z18" s="182">
        <f>IFERROR(Y18/Q18,"-")</f>
        <v>18000</v>
      </c>
      <c r="AA18" s="182">
        <f>IFERROR(Y18/W18,"-")</f>
        <v>54000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0.33333333333333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0.66666666666667</v>
      </c>
      <c r="BQ18" s="118">
        <v>1</v>
      </c>
      <c r="BR18" s="119">
        <f>IFERROR(BQ18/BO18,"-")</f>
        <v>0.5</v>
      </c>
      <c r="BS18" s="120">
        <v>54000</v>
      </c>
      <c r="BT18" s="121">
        <f>IFERROR(BS18/BO18,"-")</f>
        <v>27000</v>
      </c>
      <c r="BU18" s="122"/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54000</v>
      </c>
      <c r="CR18" s="138">
        <v>54000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101</v>
      </c>
      <c r="C19" s="184" t="s">
        <v>58</v>
      </c>
      <c r="D19" s="184"/>
      <c r="E19" s="184" t="s">
        <v>72</v>
      </c>
      <c r="F19" s="184" t="s">
        <v>72</v>
      </c>
      <c r="G19" s="184" t="s">
        <v>73</v>
      </c>
      <c r="H19" s="87"/>
      <c r="I19" s="87"/>
      <c r="J19" s="87"/>
      <c r="K19" s="176"/>
      <c r="L19" s="79">
        <v>115</v>
      </c>
      <c r="M19" s="79">
        <v>56</v>
      </c>
      <c r="N19" s="79">
        <v>50</v>
      </c>
      <c r="O19" s="88">
        <v>8</v>
      </c>
      <c r="P19" s="89">
        <v>0</v>
      </c>
      <c r="Q19" s="90">
        <f>O19+P19</f>
        <v>8</v>
      </c>
      <c r="R19" s="80">
        <f>IFERROR(Q19/N19,"-")</f>
        <v>0.16</v>
      </c>
      <c r="S19" s="79">
        <v>3</v>
      </c>
      <c r="T19" s="79">
        <v>0</v>
      </c>
      <c r="U19" s="80">
        <f>IFERROR(T19/(Q19),"-")</f>
        <v>0</v>
      </c>
      <c r="V19" s="81"/>
      <c r="W19" s="82">
        <v>2</v>
      </c>
      <c r="X19" s="80">
        <f>IF(Q19=0,"-",W19/Q19)</f>
        <v>0.25</v>
      </c>
      <c r="Y19" s="181">
        <v>90000</v>
      </c>
      <c r="Z19" s="182">
        <f>IFERROR(Y19/Q19,"-")</f>
        <v>11250</v>
      </c>
      <c r="AA19" s="182">
        <f>IFERROR(Y19/W19,"-")</f>
        <v>45000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4</v>
      </c>
      <c r="BP19" s="117">
        <f>IF(Q19=0,"",IF(BO19=0,"",(BO19/Q19)))</f>
        <v>0.5</v>
      </c>
      <c r="BQ19" s="118">
        <v>1</v>
      </c>
      <c r="BR19" s="119">
        <f>IFERROR(BQ19/BO19,"-")</f>
        <v>0.25</v>
      </c>
      <c r="BS19" s="120">
        <v>20000</v>
      </c>
      <c r="BT19" s="121">
        <f>IFERROR(BS19/BO19,"-")</f>
        <v>5000</v>
      </c>
      <c r="BU19" s="122"/>
      <c r="BV19" s="122"/>
      <c r="BW19" s="122">
        <v>1</v>
      </c>
      <c r="BX19" s="123">
        <v>3</v>
      </c>
      <c r="BY19" s="124">
        <f>IF(Q19=0,"",IF(BX19=0,"",(BX19/Q19)))</f>
        <v>0.375</v>
      </c>
      <c r="BZ19" s="125">
        <v>1</v>
      </c>
      <c r="CA19" s="126">
        <f>IFERROR(BZ19/BX19,"-")</f>
        <v>0.33333333333333</v>
      </c>
      <c r="CB19" s="127">
        <v>70000</v>
      </c>
      <c r="CC19" s="128">
        <f>IFERROR(CB19/BX19,"-")</f>
        <v>23333.333333333</v>
      </c>
      <c r="CD19" s="129"/>
      <c r="CE19" s="129"/>
      <c r="CF19" s="129">
        <v>1</v>
      </c>
      <c r="CG19" s="130">
        <v>1</v>
      </c>
      <c r="CH19" s="131">
        <f>IF(Q19=0,"",IF(CG19=0,"",(CG19/Q19)))</f>
        <v>0.125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2</v>
      </c>
      <c r="CQ19" s="138">
        <v>90000</v>
      </c>
      <c r="CR19" s="138">
        <v>70000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0.095238095238095</v>
      </c>
      <c r="B20" s="184" t="s">
        <v>102</v>
      </c>
      <c r="C20" s="184" t="s">
        <v>58</v>
      </c>
      <c r="D20" s="184"/>
      <c r="E20" s="184" t="s">
        <v>87</v>
      </c>
      <c r="F20" s="184" t="s">
        <v>88</v>
      </c>
      <c r="G20" s="184" t="s">
        <v>61</v>
      </c>
      <c r="H20" s="87" t="s">
        <v>62</v>
      </c>
      <c r="I20" s="87" t="s">
        <v>103</v>
      </c>
      <c r="J20" s="87" t="s">
        <v>104</v>
      </c>
      <c r="K20" s="176">
        <v>105000</v>
      </c>
      <c r="L20" s="79">
        <v>5</v>
      </c>
      <c r="M20" s="79">
        <v>0</v>
      </c>
      <c r="N20" s="79">
        <v>44</v>
      </c>
      <c r="O20" s="88">
        <v>1</v>
      </c>
      <c r="P20" s="89">
        <v>0</v>
      </c>
      <c r="Q20" s="90">
        <f>O20+P20</f>
        <v>1</v>
      </c>
      <c r="R20" s="80">
        <f>IFERROR(Q20/N20,"-")</f>
        <v>0.022727272727273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21000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-95000</v>
      </c>
      <c r="AC20" s="83">
        <f>SUM(Y20:Y21)/SUM(K20:K21)</f>
        <v>0.095238095238095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1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105</v>
      </c>
      <c r="C21" s="184" t="s">
        <v>58</v>
      </c>
      <c r="D21" s="184"/>
      <c r="E21" s="184" t="s">
        <v>87</v>
      </c>
      <c r="F21" s="184" t="s">
        <v>88</v>
      </c>
      <c r="G21" s="184" t="s">
        <v>73</v>
      </c>
      <c r="H21" s="87"/>
      <c r="I21" s="87"/>
      <c r="J21" s="87"/>
      <c r="K21" s="176"/>
      <c r="L21" s="79">
        <v>38</v>
      </c>
      <c r="M21" s="79">
        <v>23</v>
      </c>
      <c r="N21" s="79">
        <v>88</v>
      </c>
      <c r="O21" s="88">
        <v>4</v>
      </c>
      <c r="P21" s="89">
        <v>0</v>
      </c>
      <c r="Q21" s="90">
        <f>O21+P21</f>
        <v>4</v>
      </c>
      <c r="R21" s="80">
        <f>IFERROR(Q21/N21,"-")</f>
        <v>0.045454545454545</v>
      </c>
      <c r="S21" s="79">
        <v>2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0.25</v>
      </c>
      <c r="Y21" s="181">
        <v>10000</v>
      </c>
      <c r="Z21" s="182">
        <f>IFERROR(Y21/Q21,"-")</f>
        <v>2500</v>
      </c>
      <c r="AA21" s="182">
        <f>IFERROR(Y21/W21,"-")</f>
        <v>10000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0.25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2</v>
      </c>
      <c r="CH21" s="131">
        <f>IF(Q21=0,"",IF(CG21=0,"",(CG21/Q21)))</f>
        <v>0.5</v>
      </c>
      <c r="CI21" s="132">
        <v>1</v>
      </c>
      <c r="CJ21" s="133">
        <f>IFERROR(CI21/CG21,"-")</f>
        <v>0.5</v>
      </c>
      <c r="CK21" s="134">
        <v>10000</v>
      </c>
      <c r="CL21" s="135">
        <f>IFERROR(CK21/CG21,"-")</f>
        <v>5000</v>
      </c>
      <c r="CM21" s="136">
        <v>1</v>
      </c>
      <c r="CN21" s="136"/>
      <c r="CO21" s="136"/>
      <c r="CP21" s="137">
        <v>1</v>
      </c>
      <c r="CQ21" s="138">
        <v>10000</v>
      </c>
      <c r="CR21" s="138">
        <v>10000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1.8857142857143</v>
      </c>
      <c r="B22" s="184" t="s">
        <v>106</v>
      </c>
      <c r="C22" s="184" t="s">
        <v>58</v>
      </c>
      <c r="D22" s="184"/>
      <c r="E22" s="184" t="s">
        <v>80</v>
      </c>
      <c r="F22" s="184" t="s">
        <v>107</v>
      </c>
      <c r="G22" s="184" t="s">
        <v>61</v>
      </c>
      <c r="H22" s="87" t="s">
        <v>62</v>
      </c>
      <c r="I22" s="87" t="s">
        <v>103</v>
      </c>
      <c r="J22" s="87" t="s">
        <v>108</v>
      </c>
      <c r="K22" s="176">
        <v>105000</v>
      </c>
      <c r="L22" s="79">
        <v>13</v>
      </c>
      <c r="M22" s="79">
        <v>0</v>
      </c>
      <c r="N22" s="79">
        <v>48</v>
      </c>
      <c r="O22" s="88">
        <v>6</v>
      </c>
      <c r="P22" s="89">
        <v>0</v>
      </c>
      <c r="Q22" s="90">
        <f>O22+P22</f>
        <v>6</v>
      </c>
      <c r="R22" s="80">
        <f>IFERROR(Q22/N22,"-")</f>
        <v>0.125</v>
      </c>
      <c r="S22" s="79">
        <v>2</v>
      </c>
      <c r="T22" s="79">
        <v>0</v>
      </c>
      <c r="U22" s="80">
        <f>IFERROR(T22/(Q22),"-")</f>
        <v>0</v>
      </c>
      <c r="V22" s="81">
        <f>IFERROR(K22/SUM(Q22:Q23),"-")</f>
        <v>13125</v>
      </c>
      <c r="W22" s="82">
        <v>3</v>
      </c>
      <c r="X22" s="80">
        <f>IF(Q22=0,"-",W22/Q22)</f>
        <v>0.5</v>
      </c>
      <c r="Y22" s="181">
        <v>29000</v>
      </c>
      <c r="Z22" s="182">
        <f>IFERROR(Y22/Q22,"-")</f>
        <v>4833.3333333333</v>
      </c>
      <c r="AA22" s="182">
        <f>IFERROR(Y22/W22,"-")</f>
        <v>9666.6666666667</v>
      </c>
      <c r="AB22" s="176">
        <f>SUM(Y22:Y23)-SUM(K22:K23)</f>
        <v>93000</v>
      </c>
      <c r="AC22" s="83">
        <f>SUM(Y22:Y23)/SUM(K22:K23)</f>
        <v>1.8857142857143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0.16666666666667</v>
      </c>
      <c r="BH22" s="109">
        <v>1</v>
      </c>
      <c r="BI22" s="111">
        <f>IFERROR(BH22/BF22,"-")</f>
        <v>1</v>
      </c>
      <c r="BJ22" s="112">
        <v>3000</v>
      </c>
      <c r="BK22" s="113">
        <f>IFERROR(BJ22/BF22,"-")</f>
        <v>3000</v>
      </c>
      <c r="BL22" s="114">
        <v>1</v>
      </c>
      <c r="BM22" s="114"/>
      <c r="BN22" s="114"/>
      <c r="BO22" s="116">
        <v>1</v>
      </c>
      <c r="BP22" s="117">
        <f>IF(Q22=0,"",IF(BO22=0,"",(BO22/Q22)))</f>
        <v>0.16666666666667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4</v>
      </c>
      <c r="BY22" s="124">
        <f>IF(Q22=0,"",IF(BX22=0,"",(BX22/Q22)))</f>
        <v>0.66666666666667</v>
      </c>
      <c r="BZ22" s="125">
        <v>2</v>
      </c>
      <c r="CA22" s="126">
        <f>IFERROR(BZ22/BX22,"-")</f>
        <v>0.5</v>
      </c>
      <c r="CB22" s="127">
        <v>26000</v>
      </c>
      <c r="CC22" s="128">
        <f>IFERROR(CB22/BX22,"-")</f>
        <v>6500</v>
      </c>
      <c r="CD22" s="129"/>
      <c r="CE22" s="129">
        <v>1</v>
      </c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29000</v>
      </c>
      <c r="CR22" s="138">
        <v>18000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80</v>
      </c>
      <c r="F23" s="184" t="s">
        <v>107</v>
      </c>
      <c r="G23" s="184" t="s">
        <v>73</v>
      </c>
      <c r="H23" s="87"/>
      <c r="I23" s="87"/>
      <c r="J23" s="87"/>
      <c r="K23" s="176"/>
      <c r="L23" s="79">
        <v>120</v>
      </c>
      <c r="M23" s="79">
        <v>21</v>
      </c>
      <c r="N23" s="79">
        <v>12</v>
      </c>
      <c r="O23" s="88">
        <v>2</v>
      </c>
      <c r="P23" s="89">
        <v>0</v>
      </c>
      <c r="Q23" s="90">
        <f>O23+P23</f>
        <v>2</v>
      </c>
      <c r="R23" s="80">
        <f>IFERROR(Q23/N23,"-")</f>
        <v>0.16666666666667</v>
      </c>
      <c r="S23" s="79">
        <v>1</v>
      </c>
      <c r="T23" s="79">
        <v>1</v>
      </c>
      <c r="U23" s="80">
        <f>IFERROR(T23/(Q23),"-")</f>
        <v>0.5</v>
      </c>
      <c r="V23" s="81"/>
      <c r="W23" s="82">
        <v>1</v>
      </c>
      <c r="X23" s="80">
        <f>IF(Q23=0,"-",W23/Q23)</f>
        <v>0.5</v>
      </c>
      <c r="Y23" s="181">
        <v>169000</v>
      </c>
      <c r="Z23" s="182">
        <f>IFERROR(Y23/Q23,"-")</f>
        <v>84500</v>
      </c>
      <c r="AA23" s="182">
        <f>IFERROR(Y23/W23,"-")</f>
        <v>169000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>
        <v>1</v>
      </c>
      <c r="CH23" s="131">
        <f>IF(Q23=0,"",IF(CG23=0,"",(CG23/Q23)))</f>
        <v>0.5</v>
      </c>
      <c r="CI23" s="132">
        <v>1</v>
      </c>
      <c r="CJ23" s="133">
        <f>IFERROR(CI23/CG23,"-")</f>
        <v>1</v>
      </c>
      <c r="CK23" s="134">
        <v>169000</v>
      </c>
      <c r="CL23" s="135">
        <f>IFERROR(CK23/CG23,"-")</f>
        <v>169000</v>
      </c>
      <c r="CM23" s="136"/>
      <c r="CN23" s="136"/>
      <c r="CO23" s="136">
        <v>1</v>
      </c>
      <c r="CP23" s="137">
        <v>1</v>
      </c>
      <c r="CQ23" s="138">
        <v>169000</v>
      </c>
      <c r="CR23" s="138">
        <v>169000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1.1765517241379</v>
      </c>
      <c r="B26" s="39"/>
      <c r="C26" s="39"/>
      <c r="D26" s="39"/>
      <c r="E26" s="39"/>
      <c r="F26" s="39"/>
      <c r="G26" s="39"/>
      <c r="H26" s="40" t="s">
        <v>110</v>
      </c>
      <c r="I26" s="40"/>
      <c r="J26" s="40"/>
      <c r="K26" s="179">
        <f>SUM(K6:K25)</f>
        <v>1450000</v>
      </c>
      <c r="L26" s="41">
        <f>SUM(L6:L25)</f>
        <v>745</v>
      </c>
      <c r="M26" s="41">
        <f>SUM(M6:M25)</f>
        <v>254</v>
      </c>
      <c r="N26" s="41">
        <f>SUM(N6:N25)</f>
        <v>1247</v>
      </c>
      <c r="O26" s="41">
        <f>SUM(O6:O25)</f>
        <v>108</v>
      </c>
      <c r="P26" s="41">
        <f>SUM(P6:P25)</f>
        <v>1</v>
      </c>
      <c r="Q26" s="41">
        <f>SUM(Q6:Q25)</f>
        <v>109</v>
      </c>
      <c r="R26" s="42">
        <f>IFERROR(Q26/N26,"-")</f>
        <v>0.087409783480353</v>
      </c>
      <c r="S26" s="76">
        <f>SUM(S6:S25)</f>
        <v>32</v>
      </c>
      <c r="T26" s="76">
        <f>SUM(T6:T25)</f>
        <v>16</v>
      </c>
      <c r="U26" s="42">
        <f>IFERROR(S26/Q26,"-")</f>
        <v>0.29357798165138</v>
      </c>
      <c r="V26" s="43">
        <f>IFERROR(K26/Q26,"-")</f>
        <v>13302.752293578</v>
      </c>
      <c r="W26" s="44">
        <f>SUM(W6:W25)</f>
        <v>33</v>
      </c>
      <c r="X26" s="42">
        <f>IFERROR(W26/Q26,"-")</f>
        <v>0.30275229357798</v>
      </c>
      <c r="Y26" s="179">
        <f>SUM(Y6:Y25)</f>
        <v>1706000</v>
      </c>
      <c r="Z26" s="179">
        <f>IFERROR(Y26/Q26,"-")</f>
        <v>15651.376146789</v>
      </c>
      <c r="AA26" s="179">
        <f>IFERROR(Y26/W26,"-")</f>
        <v>51696.96969697</v>
      </c>
      <c r="AB26" s="179">
        <f>Y26-K26</f>
        <v>256000</v>
      </c>
      <c r="AC26" s="45">
        <f>Y26/K26</f>
        <v>1.1765517241379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19"/>
    <mergeCell ref="K16:K19"/>
    <mergeCell ref="V16:V19"/>
    <mergeCell ref="AB16:AB19"/>
    <mergeCell ref="AC16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1.9108108108108</v>
      </c>
      <c r="B6" s="184" t="s">
        <v>112</v>
      </c>
      <c r="C6" s="184" t="s">
        <v>58</v>
      </c>
      <c r="D6" s="184" t="s">
        <v>113</v>
      </c>
      <c r="E6" s="184" t="s">
        <v>114</v>
      </c>
      <c r="F6" s="184" t="s">
        <v>81</v>
      </c>
      <c r="G6" s="184" t="s">
        <v>61</v>
      </c>
      <c r="H6" s="87" t="s">
        <v>115</v>
      </c>
      <c r="I6" s="87" t="s">
        <v>116</v>
      </c>
      <c r="J6" s="87" t="s">
        <v>117</v>
      </c>
      <c r="K6" s="176">
        <v>370000</v>
      </c>
      <c r="L6" s="79">
        <v>44</v>
      </c>
      <c r="M6" s="79">
        <v>0</v>
      </c>
      <c r="N6" s="79">
        <v>125</v>
      </c>
      <c r="O6" s="88">
        <v>14</v>
      </c>
      <c r="P6" s="89">
        <v>1</v>
      </c>
      <c r="Q6" s="90">
        <f>O6+P6</f>
        <v>15</v>
      </c>
      <c r="R6" s="80">
        <f>IFERROR(Q6/N6,"-")</f>
        <v>0.12</v>
      </c>
      <c r="S6" s="79">
        <v>1</v>
      </c>
      <c r="T6" s="79">
        <v>4</v>
      </c>
      <c r="U6" s="80">
        <f>IFERROR(T6/(Q6),"-")</f>
        <v>0.26666666666667</v>
      </c>
      <c r="V6" s="81">
        <f>IFERROR(K6/SUM(Q6:Q7),"-")</f>
        <v>9250</v>
      </c>
      <c r="W6" s="82">
        <v>4</v>
      </c>
      <c r="X6" s="80">
        <f>IF(Q6=0,"-",W6/Q6)</f>
        <v>0.26666666666667</v>
      </c>
      <c r="Y6" s="181">
        <v>117000</v>
      </c>
      <c r="Z6" s="182">
        <f>IFERROR(Y6/Q6,"-")</f>
        <v>7800</v>
      </c>
      <c r="AA6" s="182">
        <f>IFERROR(Y6/W6,"-")</f>
        <v>29250</v>
      </c>
      <c r="AB6" s="176">
        <f>SUM(Y6:Y7)-SUM(K6:K7)</f>
        <v>337000</v>
      </c>
      <c r="AC6" s="83">
        <f>SUM(Y6:Y7)/SUM(K6:K7)</f>
        <v>1.9108108108108</v>
      </c>
      <c r="AD6" s="77"/>
      <c r="AE6" s="91">
        <v>1</v>
      </c>
      <c r="AF6" s="92">
        <f>IF(Q6=0,"",IF(AE6=0,"",(AE6/Q6)))</f>
        <v>0.066666666666667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0.26666666666667</v>
      </c>
      <c r="BH6" s="109">
        <v>1</v>
      </c>
      <c r="BI6" s="111">
        <f>IFERROR(BH6/BF6,"-")</f>
        <v>0.25</v>
      </c>
      <c r="BJ6" s="112">
        <v>5000</v>
      </c>
      <c r="BK6" s="113">
        <f>IFERROR(BJ6/BF6,"-")</f>
        <v>1250</v>
      </c>
      <c r="BL6" s="114">
        <v>1</v>
      </c>
      <c r="BM6" s="114"/>
      <c r="BN6" s="114"/>
      <c r="BO6" s="116">
        <v>6</v>
      </c>
      <c r="BP6" s="117">
        <f>IF(Q6=0,"",IF(BO6=0,"",(BO6/Q6)))</f>
        <v>0.4</v>
      </c>
      <c r="BQ6" s="118">
        <v>1</v>
      </c>
      <c r="BR6" s="119">
        <f>IFERROR(BQ6/BO6,"-")</f>
        <v>0.16666666666667</v>
      </c>
      <c r="BS6" s="120">
        <v>3000</v>
      </c>
      <c r="BT6" s="121">
        <f>IFERROR(BS6/BO6,"-")</f>
        <v>500</v>
      </c>
      <c r="BU6" s="122">
        <v>1</v>
      </c>
      <c r="BV6" s="122"/>
      <c r="BW6" s="122"/>
      <c r="BX6" s="123">
        <v>4</v>
      </c>
      <c r="BY6" s="124">
        <f>IF(Q6=0,"",IF(BX6=0,"",(BX6/Q6)))</f>
        <v>0.26666666666667</v>
      </c>
      <c r="BZ6" s="125">
        <v>2</v>
      </c>
      <c r="CA6" s="126">
        <f>IFERROR(BZ6/BX6,"-")</f>
        <v>0.5</v>
      </c>
      <c r="CB6" s="127">
        <v>109000</v>
      </c>
      <c r="CC6" s="128">
        <f>IFERROR(CB6/BX6,"-")</f>
        <v>27250</v>
      </c>
      <c r="CD6" s="129"/>
      <c r="CE6" s="129"/>
      <c r="CF6" s="129">
        <v>2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117000</v>
      </c>
      <c r="CR6" s="138">
        <v>56000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118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131</v>
      </c>
      <c r="M7" s="79">
        <v>82</v>
      </c>
      <c r="N7" s="79">
        <v>66</v>
      </c>
      <c r="O7" s="88">
        <v>25</v>
      </c>
      <c r="P7" s="89">
        <v>0</v>
      </c>
      <c r="Q7" s="90">
        <f>O7+P7</f>
        <v>25</v>
      </c>
      <c r="R7" s="80">
        <f>IFERROR(Q7/N7,"-")</f>
        <v>0.37878787878788</v>
      </c>
      <c r="S7" s="79">
        <v>10</v>
      </c>
      <c r="T7" s="79">
        <v>3</v>
      </c>
      <c r="U7" s="80">
        <f>IFERROR(T7/(Q7),"-")</f>
        <v>0.12</v>
      </c>
      <c r="V7" s="81"/>
      <c r="W7" s="82">
        <v>5</v>
      </c>
      <c r="X7" s="80">
        <f>IF(Q7=0,"-",W7/Q7)</f>
        <v>0.2</v>
      </c>
      <c r="Y7" s="181">
        <v>590000</v>
      </c>
      <c r="Z7" s="182">
        <f>IFERROR(Y7/Q7,"-")</f>
        <v>23600</v>
      </c>
      <c r="AA7" s="182">
        <f>IFERROR(Y7/W7,"-")</f>
        <v>118000</v>
      </c>
      <c r="AB7" s="176"/>
      <c r="AC7" s="83"/>
      <c r="AD7" s="77"/>
      <c r="AE7" s="91">
        <v>1</v>
      </c>
      <c r="AF7" s="92">
        <f>IF(Q7=0,"",IF(AE7=0,"",(AE7/Q7)))</f>
        <v>0.04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0.16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10</v>
      </c>
      <c r="BP7" s="117">
        <f>IF(Q7=0,"",IF(BO7=0,"",(BO7/Q7)))</f>
        <v>0.4</v>
      </c>
      <c r="BQ7" s="118">
        <v>2</v>
      </c>
      <c r="BR7" s="119">
        <f>IFERROR(BQ7/BO7,"-")</f>
        <v>0.2</v>
      </c>
      <c r="BS7" s="120">
        <v>18000</v>
      </c>
      <c r="BT7" s="121">
        <f>IFERROR(BS7/BO7,"-")</f>
        <v>1800</v>
      </c>
      <c r="BU7" s="122">
        <v>1</v>
      </c>
      <c r="BV7" s="122">
        <v>1</v>
      </c>
      <c r="BW7" s="122"/>
      <c r="BX7" s="123">
        <v>8</v>
      </c>
      <c r="BY7" s="124">
        <f>IF(Q7=0,"",IF(BX7=0,"",(BX7/Q7)))</f>
        <v>0.32</v>
      </c>
      <c r="BZ7" s="125">
        <v>3</v>
      </c>
      <c r="CA7" s="126">
        <f>IFERROR(BZ7/BX7,"-")</f>
        <v>0.375</v>
      </c>
      <c r="CB7" s="127">
        <v>572000</v>
      </c>
      <c r="CC7" s="128">
        <f>IFERROR(CB7/BX7,"-")</f>
        <v>71500</v>
      </c>
      <c r="CD7" s="129"/>
      <c r="CE7" s="129"/>
      <c r="CF7" s="129">
        <v>3</v>
      </c>
      <c r="CG7" s="130">
        <v>1</v>
      </c>
      <c r="CH7" s="131">
        <f>IF(Q7=0,"",IF(CG7=0,"",(CG7/Q7)))</f>
        <v>0.04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590000</v>
      </c>
      <c r="CR7" s="138">
        <v>260000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119</v>
      </c>
      <c r="C8" s="184" t="s">
        <v>120</v>
      </c>
      <c r="D8" s="184" t="s">
        <v>121</v>
      </c>
      <c r="E8" s="184" t="s">
        <v>122</v>
      </c>
      <c r="F8" s="184"/>
      <c r="G8" s="184" t="s">
        <v>61</v>
      </c>
      <c r="H8" s="87" t="s">
        <v>123</v>
      </c>
      <c r="I8" s="87" t="s">
        <v>124</v>
      </c>
      <c r="J8" s="87" t="s">
        <v>125</v>
      </c>
      <c r="K8" s="176">
        <v>65000</v>
      </c>
      <c r="L8" s="79">
        <v>6</v>
      </c>
      <c r="M8" s="79">
        <v>0</v>
      </c>
      <c r="N8" s="79">
        <v>19</v>
      </c>
      <c r="O8" s="88">
        <v>1</v>
      </c>
      <c r="P8" s="89">
        <v>0</v>
      </c>
      <c r="Q8" s="90">
        <f>O8+P8</f>
        <v>1</v>
      </c>
      <c r="R8" s="80">
        <f>IFERROR(Q8/N8,"-")</f>
        <v>0.052631578947368</v>
      </c>
      <c r="S8" s="79">
        <v>0</v>
      </c>
      <c r="T8" s="79">
        <v>1</v>
      </c>
      <c r="U8" s="80">
        <f>IFERROR(T8/(Q8),"-")</f>
        <v>1</v>
      </c>
      <c r="V8" s="81">
        <f>IFERROR(K8/SUM(Q8:Q9),"-")</f>
        <v>16250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-65000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126</v>
      </c>
      <c r="C9" s="184" t="s">
        <v>120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40</v>
      </c>
      <c r="M9" s="79">
        <v>15</v>
      </c>
      <c r="N9" s="79">
        <v>7</v>
      </c>
      <c r="O9" s="88">
        <v>3</v>
      </c>
      <c r="P9" s="89">
        <v>0</v>
      </c>
      <c r="Q9" s="90">
        <f>O9+P9</f>
        <v>3</v>
      </c>
      <c r="R9" s="80">
        <f>IFERROR(Q9/N9,"-")</f>
        <v>0.42857142857143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0.125</v>
      </c>
      <c r="B10" s="184" t="s">
        <v>127</v>
      </c>
      <c r="C10" s="184" t="s">
        <v>120</v>
      </c>
      <c r="D10" s="184" t="s">
        <v>128</v>
      </c>
      <c r="E10" s="184" t="s">
        <v>129</v>
      </c>
      <c r="F10" s="184"/>
      <c r="G10" s="184" t="s">
        <v>61</v>
      </c>
      <c r="H10" s="87" t="s">
        <v>130</v>
      </c>
      <c r="I10" s="87" t="s">
        <v>131</v>
      </c>
      <c r="J10" s="87" t="s">
        <v>132</v>
      </c>
      <c r="K10" s="176">
        <v>80000</v>
      </c>
      <c r="L10" s="79">
        <v>3</v>
      </c>
      <c r="M10" s="79">
        <v>0</v>
      </c>
      <c r="N10" s="79">
        <v>17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80000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-70000</v>
      </c>
      <c r="AC10" s="83">
        <f>SUM(Y10:Y11)/SUM(K10:K11)</f>
        <v>0.125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133</v>
      </c>
      <c r="C11" s="184" t="s">
        <v>120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6</v>
      </c>
      <c r="M11" s="79">
        <v>4</v>
      </c>
      <c r="N11" s="79">
        <v>5</v>
      </c>
      <c r="O11" s="88">
        <v>1</v>
      </c>
      <c r="P11" s="89">
        <v>0</v>
      </c>
      <c r="Q11" s="90">
        <f>O11+P11</f>
        <v>1</v>
      </c>
      <c r="R11" s="80">
        <f>IFERROR(Q11/N11,"-")</f>
        <v>0.2</v>
      </c>
      <c r="S11" s="79">
        <v>0</v>
      </c>
      <c r="T11" s="79">
        <v>1</v>
      </c>
      <c r="U11" s="80">
        <f>IFERROR(T11/(Q11),"-")</f>
        <v>1</v>
      </c>
      <c r="V11" s="81"/>
      <c r="W11" s="82">
        <v>1</v>
      </c>
      <c r="X11" s="80">
        <f>IF(Q11=0,"-",W11/Q11)</f>
        <v>1</v>
      </c>
      <c r="Y11" s="181">
        <v>10000</v>
      </c>
      <c r="Z11" s="182">
        <f>IFERROR(Y11/Q11,"-")</f>
        <v>10000</v>
      </c>
      <c r="AA11" s="182">
        <f>IFERROR(Y11/W11,"-")</f>
        <v>10000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1</v>
      </c>
      <c r="BH11" s="109">
        <v>1</v>
      </c>
      <c r="BI11" s="111">
        <f>IFERROR(BH11/BF11,"-")</f>
        <v>1</v>
      </c>
      <c r="BJ11" s="112">
        <v>10000</v>
      </c>
      <c r="BK11" s="113">
        <f>IFERROR(BJ11/BF11,"-")</f>
        <v>10000</v>
      </c>
      <c r="BL11" s="114"/>
      <c r="BM11" s="114">
        <v>1</v>
      </c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10000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0.24</v>
      </c>
      <c r="B12" s="184" t="s">
        <v>134</v>
      </c>
      <c r="C12" s="184" t="s">
        <v>120</v>
      </c>
      <c r="D12" s="184" t="s">
        <v>128</v>
      </c>
      <c r="E12" s="184" t="s">
        <v>122</v>
      </c>
      <c r="F12" s="184"/>
      <c r="G12" s="184" t="s">
        <v>61</v>
      </c>
      <c r="H12" s="87" t="s">
        <v>135</v>
      </c>
      <c r="I12" s="87" t="s">
        <v>124</v>
      </c>
      <c r="J12" s="87" t="s">
        <v>136</v>
      </c>
      <c r="K12" s="176">
        <v>75000</v>
      </c>
      <c r="L12" s="79">
        <v>11</v>
      </c>
      <c r="M12" s="79">
        <v>0</v>
      </c>
      <c r="N12" s="79">
        <v>32</v>
      </c>
      <c r="O12" s="88">
        <v>4</v>
      </c>
      <c r="P12" s="89">
        <v>0</v>
      </c>
      <c r="Q12" s="90">
        <f>O12+P12</f>
        <v>4</v>
      </c>
      <c r="R12" s="80">
        <f>IFERROR(Q12/N12,"-")</f>
        <v>0.125</v>
      </c>
      <c r="S12" s="79">
        <v>0</v>
      </c>
      <c r="T12" s="79">
        <v>2</v>
      </c>
      <c r="U12" s="80">
        <f>IFERROR(T12/(Q12),"-")</f>
        <v>0.5</v>
      </c>
      <c r="V12" s="81">
        <f>IFERROR(K12/SUM(Q12:Q13),"-")</f>
        <v>3947.3684210526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-57000</v>
      </c>
      <c r="AC12" s="83">
        <f>SUM(Y12:Y13)/SUM(K12:K13)</f>
        <v>0.24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3</v>
      </c>
      <c r="BP12" s="117">
        <f>IF(Q12=0,"",IF(BO12=0,"",(BO12/Q12)))</f>
        <v>0.75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137</v>
      </c>
      <c r="C13" s="184" t="s">
        <v>120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116</v>
      </c>
      <c r="M13" s="79">
        <v>67</v>
      </c>
      <c r="N13" s="79">
        <v>47</v>
      </c>
      <c r="O13" s="88">
        <v>15</v>
      </c>
      <c r="P13" s="89">
        <v>0</v>
      </c>
      <c r="Q13" s="90">
        <f>O13+P13</f>
        <v>15</v>
      </c>
      <c r="R13" s="80">
        <f>IFERROR(Q13/N13,"-")</f>
        <v>0.31914893617021</v>
      </c>
      <c r="S13" s="79">
        <v>4</v>
      </c>
      <c r="T13" s="79">
        <v>1</v>
      </c>
      <c r="U13" s="80">
        <f>IFERROR(T13/(Q13),"-")</f>
        <v>0.066666666666667</v>
      </c>
      <c r="V13" s="81"/>
      <c r="W13" s="82">
        <v>3</v>
      </c>
      <c r="X13" s="80">
        <f>IF(Q13=0,"-",W13/Q13)</f>
        <v>0.2</v>
      </c>
      <c r="Y13" s="181">
        <v>18000</v>
      </c>
      <c r="Z13" s="182">
        <f>IFERROR(Y13/Q13,"-")</f>
        <v>1200</v>
      </c>
      <c r="AA13" s="182">
        <f>IFERROR(Y13/W13,"-")</f>
        <v>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2</v>
      </c>
      <c r="AO13" s="98">
        <f>IF(Q13=0,"",IF(AN13=0,"",(AN13/Q13)))</f>
        <v>0.13333333333333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0.066666666666667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0.066666666666667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8</v>
      </c>
      <c r="BP13" s="117">
        <f>IF(Q13=0,"",IF(BO13=0,"",(BO13/Q13)))</f>
        <v>0.53333333333333</v>
      </c>
      <c r="BQ13" s="118">
        <v>3</v>
      </c>
      <c r="BR13" s="119">
        <f>IFERROR(BQ13/BO13,"-")</f>
        <v>0.375</v>
      </c>
      <c r="BS13" s="120">
        <v>18000</v>
      </c>
      <c r="BT13" s="121">
        <f>IFERROR(BS13/BO13,"-")</f>
        <v>2250</v>
      </c>
      <c r="BU13" s="122">
        <v>2</v>
      </c>
      <c r="BV13" s="122">
        <v>1</v>
      </c>
      <c r="BW13" s="122"/>
      <c r="BX13" s="123">
        <v>2</v>
      </c>
      <c r="BY13" s="124">
        <f>IF(Q13=0,"",IF(BX13=0,"",(BX13/Q13)))</f>
        <v>0.13333333333333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0.066666666666667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3</v>
      </c>
      <c r="CQ13" s="138">
        <v>18000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3.8733333333333</v>
      </c>
      <c r="B14" s="184" t="s">
        <v>138</v>
      </c>
      <c r="C14" s="184"/>
      <c r="D14" s="184"/>
      <c r="E14" s="184"/>
      <c r="F14" s="184"/>
      <c r="G14" s="184" t="s">
        <v>61</v>
      </c>
      <c r="H14" s="87" t="s">
        <v>139</v>
      </c>
      <c r="I14" s="87"/>
      <c r="J14" s="87" t="s">
        <v>117</v>
      </c>
      <c r="K14" s="176">
        <v>450000</v>
      </c>
      <c r="L14" s="79">
        <v>76</v>
      </c>
      <c r="M14" s="79">
        <v>0</v>
      </c>
      <c r="N14" s="79">
        <v>233</v>
      </c>
      <c r="O14" s="88">
        <v>28</v>
      </c>
      <c r="P14" s="89">
        <v>0</v>
      </c>
      <c r="Q14" s="90">
        <f>O14+P14</f>
        <v>28</v>
      </c>
      <c r="R14" s="80">
        <f>IFERROR(Q14/N14,"-")</f>
        <v>0.12017167381974</v>
      </c>
      <c r="S14" s="79">
        <v>4</v>
      </c>
      <c r="T14" s="79">
        <v>11</v>
      </c>
      <c r="U14" s="80">
        <f>IFERROR(T14/(Q14),"-")</f>
        <v>0.39285714285714</v>
      </c>
      <c r="V14" s="81">
        <f>IFERROR(K14/SUM(Q14:Q19),"-")</f>
        <v>6617.6470588235</v>
      </c>
      <c r="W14" s="82">
        <v>9</v>
      </c>
      <c r="X14" s="80">
        <f>IF(Q14=0,"-",W14/Q14)</f>
        <v>0.32142857142857</v>
      </c>
      <c r="Y14" s="181">
        <v>122000</v>
      </c>
      <c r="Z14" s="182">
        <f>IFERROR(Y14/Q14,"-")</f>
        <v>4357.1428571429</v>
      </c>
      <c r="AA14" s="182">
        <f>IFERROR(Y14/W14,"-")</f>
        <v>13555.555555556</v>
      </c>
      <c r="AB14" s="176">
        <f>SUM(Y14:Y19)-SUM(K14:K19)</f>
        <v>1293000</v>
      </c>
      <c r="AC14" s="83">
        <f>SUM(Y14:Y19)/SUM(K14:K19)</f>
        <v>3.8733333333333</v>
      </c>
      <c r="AD14" s="77"/>
      <c r="AE14" s="91">
        <v>3</v>
      </c>
      <c r="AF14" s="92">
        <f>IF(Q14=0,"",IF(AE14=0,"",(AE14/Q14)))</f>
        <v>0.10714285714286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8</v>
      </c>
      <c r="AO14" s="98">
        <f>IF(Q14=0,"",IF(AN14=0,"",(AN14/Q14)))</f>
        <v>0.28571428571429</v>
      </c>
      <c r="AP14" s="97">
        <v>1</v>
      </c>
      <c r="AQ14" s="99">
        <f>IFERROR(AP14/AN14,"-")</f>
        <v>0.125</v>
      </c>
      <c r="AR14" s="100">
        <v>25000</v>
      </c>
      <c r="AS14" s="101">
        <f>IFERROR(AR14/AN14,"-")</f>
        <v>3125</v>
      </c>
      <c r="AT14" s="102"/>
      <c r="AU14" s="102"/>
      <c r="AV14" s="102">
        <v>1</v>
      </c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5</v>
      </c>
      <c r="BG14" s="110">
        <f>IF(Q14=0,"",IF(BF14=0,"",(BF14/Q14)))</f>
        <v>0.17857142857143</v>
      </c>
      <c r="BH14" s="109">
        <v>2</v>
      </c>
      <c r="BI14" s="111">
        <f>IFERROR(BH14/BF14,"-")</f>
        <v>0.4</v>
      </c>
      <c r="BJ14" s="112">
        <v>13000</v>
      </c>
      <c r="BK14" s="113">
        <f>IFERROR(BJ14/BF14,"-")</f>
        <v>2600</v>
      </c>
      <c r="BL14" s="114">
        <v>1</v>
      </c>
      <c r="BM14" s="114">
        <v>1</v>
      </c>
      <c r="BN14" s="114"/>
      <c r="BO14" s="116">
        <v>9</v>
      </c>
      <c r="BP14" s="117">
        <f>IF(Q14=0,"",IF(BO14=0,"",(BO14/Q14)))</f>
        <v>0.32142857142857</v>
      </c>
      <c r="BQ14" s="118">
        <v>5</v>
      </c>
      <c r="BR14" s="119">
        <f>IFERROR(BQ14/BO14,"-")</f>
        <v>0.55555555555556</v>
      </c>
      <c r="BS14" s="120">
        <v>34000</v>
      </c>
      <c r="BT14" s="121">
        <f>IFERROR(BS14/BO14,"-")</f>
        <v>3777.7777777778</v>
      </c>
      <c r="BU14" s="122">
        <v>4</v>
      </c>
      <c r="BV14" s="122">
        <v>1</v>
      </c>
      <c r="BW14" s="122"/>
      <c r="BX14" s="123">
        <v>3</v>
      </c>
      <c r="BY14" s="124">
        <f>IF(Q14=0,"",IF(BX14=0,"",(BX14/Q14)))</f>
        <v>0.10714285714286</v>
      </c>
      <c r="BZ14" s="125">
        <v>1</v>
      </c>
      <c r="CA14" s="126">
        <f>IFERROR(BZ14/BX14,"-")</f>
        <v>0.33333333333333</v>
      </c>
      <c r="CB14" s="127">
        <v>50000</v>
      </c>
      <c r="CC14" s="128">
        <f>IFERROR(CB14/BX14,"-")</f>
        <v>16666.666666667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9</v>
      </c>
      <c r="CQ14" s="138">
        <v>122000</v>
      </c>
      <c r="CR14" s="138">
        <v>50000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140</v>
      </c>
      <c r="C15" s="184"/>
      <c r="D15" s="184"/>
      <c r="E15" s="184"/>
      <c r="F15" s="184"/>
      <c r="G15" s="184" t="s">
        <v>61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141</v>
      </c>
      <c r="C16" s="184"/>
      <c r="D16" s="184"/>
      <c r="E16" s="184"/>
      <c r="F16" s="184"/>
      <c r="G16" s="184" t="s">
        <v>61</v>
      </c>
      <c r="H16" s="87"/>
      <c r="I16" s="87"/>
      <c r="J16" s="87"/>
      <c r="K16" s="176"/>
      <c r="L16" s="79">
        <v>0</v>
      </c>
      <c r="M16" s="79">
        <v>0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142</v>
      </c>
      <c r="C17" s="184"/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336</v>
      </c>
      <c r="M17" s="79">
        <v>174</v>
      </c>
      <c r="N17" s="79">
        <v>168</v>
      </c>
      <c r="O17" s="88">
        <v>40</v>
      </c>
      <c r="P17" s="89">
        <v>0</v>
      </c>
      <c r="Q17" s="90">
        <f>O17+P17</f>
        <v>40</v>
      </c>
      <c r="R17" s="80">
        <f>IFERROR(Q17/N17,"-")</f>
        <v>0.23809523809524</v>
      </c>
      <c r="S17" s="79">
        <v>12</v>
      </c>
      <c r="T17" s="79">
        <v>2</v>
      </c>
      <c r="U17" s="80">
        <f>IFERROR(T17/(Q17),"-")</f>
        <v>0.05</v>
      </c>
      <c r="V17" s="81"/>
      <c r="W17" s="82">
        <v>6</v>
      </c>
      <c r="X17" s="80">
        <f>IF(Q17=0,"-",W17/Q17)</f>
        <v>0.15</v>
      </c>
      <c r="Y17" s="181">
        <v>1621000</v>
      </c>
      <c r="Z17" s="182">
        <f>IFERROR(Y17/Q17,"-")</f>
        <v>40525</v>
      </c>
      <c r="AA17" s="182">
        <f>IFERROR(Y17/W17,"-")</f>
        <v>270166.66666667</v>
      </c>
      <c r="AB17" s="176"/>
      <c r="AC17" s="83"/>
      <c r="AD17" s="77"/>
      <c r="AE17" s="91">
        <v>1</v>
      </c>
      <c r="AF17" s="92">
        <f>IF(Q17=0,"",IF(AE17=0,"",(AE17/Q17)))</f>
        <v>0.025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6</v>
      </c>
      <c r="AO17" s="98">
        <f>IF(Q17=0,"",IF(AN17=0,"",(AN17/Q17)))</f>
        <v>0.15</v>
      </c>
      <c r="AP17" s="97">
        <v>1</v>
      </c>
      <c r="AQ17" s="99">
        <f>IFERROR(AP17/AN17,"-")</f>
        <v>0.16666666666667</v>
      </c>
      <c r="AR17" s="100">
        <v>3000</v>
      </c>
      <c r="AS17" s="101">
        <f>IFERROR(AR17/AN17,"-")</f>
        <v>500</v>
      </c>
      <c r="AT17" s="102">
        <v>1</v>
      </c>
      <c r="AU17" s="102"/>
      <c r="AV17" s="102"/>
      <c r="AW17" s="103">
        <v>3</v>
      </c>
      <c r="AX17" s="104">
        <f>IF(Q17=0,"",IF(AW17=0,"",(AW17/Q17)))</f>
        <v>0.075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11</v>
      </c>
      <c r="BG17" s="110">
        <f>IF(Q17=0,"",IF(BF17=0,"",(BF17/Q17)))</f>
        <v>0.275</v>
      </c>
      <c r="BH17" s="109">
        <v>1</v>
      </c>
      <c r="BI17" s="111">
        <f>IFERROR(BH17/BF17,"-")</f>
        <v>0.090909090909091</v>
      </c>
      <c r="BJ17" s="112">
        <v>3000</v>
      </c>
      <c r="BK17" s="113">
        <f>IFERROR(BJ17/BF17,"-")</f>
        <v>272.72727272727</v>
      </c>
      <c r="BL17" s="114">
        <v>1</v>
      </c>
      <c r="BM17" s="114"/>
      <c r="BN17" s="114"/>
      <c r="BO17" s="116">
        <v>11</v>
      </c>
      <c r="BP17" s="117">
        <f>IF(Q17=0,"",IF(BO17=0,"",(BO17/Q17)))</f>
        <v>0.275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8</v>
      </c>
      <c r="BY17" s="124">
        <f>IF(Q17=0,"",IF(BX17=0,"",(BX17/Q17)))</f>
        <v>0.2</v>
      </c>
      <c r="BZ17" s="125">
        <v>4</v>
      </c>
      <c r="CA17" s="126">
        <f>IFERROR(BZ17/BX17,"-")</f>
        <v>0.5</v>
      </c>
      <c r="CB17" s="127">
        <v>1615000</v>
      </c>
      <c r="CC17" s="128">
        <f>IFERROR(CB17/BX17,"-")</f>
        <v>201875</v>
      </c>
      <c r="CD17" s="129">
        <v>1</v>
      </c>
      <c r="CE17" s="129"/>
      <c r="CF17" s="129">
        <v>3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6</v>
      </c>
      <c r="CQ17" s="138">
        <v>1621000</v>
      </c>
      <c r="CR17" s="138">
        <v>1139000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143</v>
      </c>
      <c r="C18" s="184"/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14</v>
      </c>
      <c r="M18" s="79">
        <v>7</v>
      </c>
      <c r="N18" s="79">
        <v>8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144</v>
      </c>
      <c r="C19" s="184"/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0</v>
      </c>
      <c r="M19" s="79">
        <v>0</v>
      </c>
      <c r="N19" s="79">
        <v>0</v>
      </c>
      <c r="O19" s="88">
        <v>0</v>
      </c>
      <c r="P19" s="89">
        <v>0</v>
      </c>
      <c r="Q19" s="90">
        <f>O19+P19</f>
        <v>0</v>
      </c>
      <c r="R19" s="80" t="str">
        <f>IFERROR(Q19/N19,"-")</f>
        <v>-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2.3826923076923</v>
      </c>
      <c r="B22" s="39"/>
      <c r="C22" s="39"/>
      <c r="D22" s="39"/>
      <c r="E22" s="39"/>
      <c r="F22" s="39"/>
      <c r="G22" s="39"/>
      <c r="H22" s="40" t="s">
        <v>145</v>
      </c>
      <c r="I22" s="40"/>
      <c r="J22" s="40"/>
      <c r="K22" s="179">
        <f>SUM(K6:K21)</f>
        <v>1040000</v>
      </c>
      <c r="L22" s="41">
        <f>SUM(L6:L21)</f>
        <v>783</v>
      </c>
      <c r="M22" s="41">
        <f>SUM(M6:M21)</f>
        <v>349</v>
      </c>
      <c r="N22" s="41">
        <f>SUM(N6:N21)</f>
        <v>727</v>
      </c>
      <c r="O22" s="41">
        <f>SUM(O6:O21)</f>
        <v>131</v>
      </c>
      <c r="P22" s="41">
        <f>SUM(P6:P21)</f>
        <v>1</v>
      </c>
      <c r="Q22" s="41">
        <f>SUM(Q6:Q21)</f>
        <v>132</v>
      </c>
      <c r="R22" s="42">
        <f>IFERROR(Q22/N22,"-")</f>
        <v>0.18156808803301</v>
      </c>
      <c r="S22" s="76">
        <f>SUM(S6:S21)</f>
        <v>32</v>
      </c>
      <c r="T22" s="76">
        <f>SUM(T6:T21)</f>
        <v>25</v>
      </c>
      <c r="U22" s="42">
        <f>IFERROR(S22/Q22,"-")</f>
        <v>0.24242424242424</v>
      </c>
      <c r="V22" s="43">
        <f>IFERROR(K22/Q22,"-")</f>
        <v>7878.7878787879</v>
      </c>
      <c r="W22" s="44">
        <f>SUM(W6:W21)</f>
        <v>28</v>
      </c>
      <c r="X22" s="42">
        <f>IFERROR(W22/Q22,"-")</f>
        <v>0.21212121212121</v>
      </c>
      <c r="Y22" s="179">
        <f>SUM(Y6:Y21)</f>
        <v>2478000</v>
      </c>
      <c r="Z22" s="179">
        <f>IFERROR(Y22/Q22,"-")</f>
        <v>18772.727272727</v>
      </c>
      <c r="AA22" s="179">
        <f>IFERROR(Y22/W22,"-")</f>
        <v>88500</v>
      </c>
      <c r="AB22" s="179">
        <f>Y22-K22</f>
        <v>1438000</v>
      </c>
      <c r="AC22" s="45">
        <f>Y22/K22</f>
        <v>2.3826923076923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2.168</v>
      </c>
      <c r="B6" s="184" t="s">
        <v>147</v>
      </c>
      <c r="C6" s="184" t="s">
        <v>120</v>
      </c>
      <c r="D6" s="184" t="s">
        <v>148</v>
      </c>
      <c r="E6" s="184" t="s">
        <v>149</v>
      </c>
      <c r="F6" s="184" t="s">
        <v>150</v>
      </c>
      <c r="G6" s="184" t="s">
        <v>61</v>
      </c>
      <c r="H6" s="87" t="s">
        <v>151</v>
      </c>
      <c r="I6" s="87" t="s">
        <v>152</v>
      </c>
      <c r="J6" s="87" t="s">
        <v>153</v>
      </c>
      <c r="K6" s="176">
        <v>125000</v>
      </c>
      <c r="L6" s="79">
        <v>84</v>
      </c>
      <c r="M6" s="79">
        <v>0</v>
      </c>
      <c r="N6" s="79">
        <v>330</v>
      </c>
      <c r="O6" s="88">
        <v>35</v>
      </c>
      <c r="P6" s="89">
        <v>0</v>
      </c>
      <c r="Q6" s="90">
        <f>O6+P6</f>
        <v>35</v>
      </c>
      <c r="R6" s="80">
        <f>IFERROR(Q6/N6,"-")</f>
        <v>0.10606060606061</v>
      </c>
      <c r="S6" s="79">
        <v>3</v>
      </c>
      <c r="T6" s="79">
        <v>5</v>
      </c>
      <c r="U6" s="80">
        <f>IFERROR(T6/(Q6),"-")</f>
        <v>0.14285714285714</v>
      </c>
      <c r="V6" s="81">
        <f>IFERROR(K6/SUM(Q6:Q7),"-")</f>
        <v>880.28169014085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146000</v>
      </c>
      <c r="AC6" s="83">
        <f>SUM(Y6:Y7)/SUM(K6:K7)</f>
        <v>2.168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7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0.085714285714286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7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12</v>
      </c>
      <c r="BP6" s="117">
        <f>IF(Q6=0,"",IF(BO6=0,"",(BO6/Q6)))</f>
        <v>0.34285714285714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5</v>
      </c>
      <c r="BY6" s="124">
        <f>IF(Q6=0,"",IF(BX6=0,"",(BX6/Q6)))</f>
        <v>0.14285714285714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0.028571428571429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154</v>
      </c>
      <c r="C7" s="184" t="s">
        <v>120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314</v>
      </c>
      <c r="M7" s="79">
        <v>215</v>
      </c>
      <c r="N7" s="79">
        <v>246</v>
      </c>
      <c r="O7" s="88">
        <v>106</v>
      </c>
      <c r="P7" s="89">
        <v>1</v>
      </c>
      <c r="Q7" s="90">
        <f>O7+P7</f>
        <v>107</v>
      </c>
      <c r="R7" s="80">
        <f>IFERROR(Q7/N7,"-")</f>
        <v>0.4349593495935</v>
      </c>
      <c r="S7" s="79">
        <v>16</v>
      </c>
      <c r="T7" s="79">
        <v>11</v>
      </c>
      <c r="U7" s="80">
        <f>IFERROR(T7/(Q7),"-")</f>
        <v>0.10280373831776</v>
      </c>
      <c r="V7" s="81"/>
      <c r="W7" s="82">
        <v>7</v>
      </c>
      <c r="X7" s="80">
        <f>IF(Q7=0,"-",W7/Q7)</f>
        <v>0.065420560747664</v>
      </c>
      <c r="Y7" s="181">
        <v>271000</v>
      </c>
      <c r="Z7" s="182">
        <f>IFERROR(Y7/Q7,"-")</f>
        <v>2532.7102803738</v>
      </c>
      <c r="AA7" s="182">
        <f>IFERROR(Y7/W7,"-")</f>
        <v>38714.285714286</v>
      </c>
      <c r="AB7" s="176"/>
      <c r="AC7" s="83"/>
      <c r="AD7" s="77"/>
      <c r="AE7" s="91">
        <v>2</v>
      </c>
      <c r="AF7" s="92">
        <f>IF(Q7=0,"",IF(AE7=0,"",(AE7/Q7)))</f>
        <v>0.018691588785047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6</v>
      </c>
      <c r="AO7" s="98">
        <f>IF(Q7=0,"",IF(AN7=0,"",(AN7/Q7)))</f>
        <v>0.05607476635514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14</v>
      </c>
      <c r="AX7" s="104">
        <f>IF(Q7=0,"",IF(AW7=0,"",(AW7/Q7)))</f>
        <v>0.13084112149533</v>
      </c>
      <c r="AY7" s="103">
        <v>1</v>
      </c>
      <c r="AZ7" s="105">
        <f>IFERROR(AY7/AW7,"-")</f>
        <v>0.071428571428571</v>
      </c>
      <c r="BA7" s="106">
        <v>5000</v>
      </c>
      <c r="BB7" s="107">
        <f>IFERROR(BA7/AW7,"-")</f>
        <v>357.14285714286</v>
      </c>
      <c r="BC7" s="108">
        <v>1</v>
      </c>
      <c r="BD7" s="108"/>
      <c r="BE7" s="108"/>
      <c r="BF7" s="109">
        <v>24</v>
      </c>
      <c r="BG7" s="110">
        <f>IF(Q7=0,"",IF(BF7=0,"",(BF7/Q7)))</f>
        <v>0.22429906542056</v>
      </c>
      <c r="BH7" s="109">
        <v>1</v>
      </c>
      <c r="BI7" s="111">
        <f>IFERROR(BH7/BF7,"-")</f>
        <v>0.041666666666667</v>
      </c>
      <c r="BJ7" s="112">
        <v>3000</v>
      </c>
      <c r="BK7" s="113">
        <f>IFERROR(BJ7/BF7,"-")</f>
        <v>125</v>
      </c>
      <c r="BL7" s="114">
        <v>1</v>
      </c>
      <c r="BM7" s="114"/>
      <c r="BN7" s="114"/>
      <c r="BO7" s="116">
        <v>37</v>
      </c>
      <c r="BP7" s="117">
        <f>IF(Q7=0,"",IF(BO7=0,"",(BO7/Q7)))</f>
        <v>0.34579439252336</v>
      </c>
      <c r="BQ7" s="118">
        <v>2</v>
      </c>
      <c r="BR7" s="119">
        <f>IFERROR(BQ7/BO7,"-")</f>
        <v>0.054054054054054</v>
      </c>
      <c r="BS7" s="120">
        <v>87000</v>
      </c>
      <c r="BT7" s="121">
        <f>IFERROR(BS7/BO7,"-")</f>
        <v>2351.3513513514</v>
      </c>
      <c r="BU7" s="122"/>
      <c r="BV7" s="122"/>
      <c r="BW7" s="122">
        <v>2</v>
      </c>
      <c r="BX7" s="123">
        <v>18</v>
      </c>
      <c r="BY7" s="124">
        <f>IF(Q7=0,"",IF(BX7=0,"",(BX7/Q7)))</f>
        <v>0.16822429906542</v>
      </c>
      <c r="BZ7" s="125">
        <v>2</v>
      </c>
      <c r="CA7" s="126">
        <f>IFERROR(BZ7/BX7,"-")</f>
        <v>0.11111111111111</v>
      </c>
      <c r="CB7" s="127">
        <v>90000</v>
      </c>
      <c r="CC7" s="128">
        <f>IFERROR(CB7/BX7,"-")</f>
        <v>5000</v>
      </c>
      <c r="CD7" s="129"/>
      <c r="CE7" s="129">
        <v>1</v>
      </c>
      <c r="CF7" s="129">
        <v>1</v>
      </c>
      <c r="CG7" s="130">
        <v>6</v>
      </c>
      <c r="CH7" s="131">
        <f>IF(Q7=0,"",IF(CG7=0,"",(CG7/Q7)))</f>
        <v>0.05607476635514</v>
      </c>
      <c r="CI7" s="132">
        <v>1</v>
      </c>
      <c r="CJ7" s="133">
        <f>IFERROR(CI7/CG7,"-")</f>
        <v>0.16666666666667</v>
      </c>
      <c r="CK7" s="134">
        <v>86000</v>
      </c>
      <c r="CL7" s="135">
        <f>IFERROR(CK7/CG7,"-")</f>
        <v>14333.333333333</v>
      </c>
      <c r="CM7" s="136"/>
      <c r="CN7" s="136"/>
      <c r="CO7" s="136">
        <v>1</v>
      </c>
      <c r="CP7" s="137">
        <v>7</v>
      </c>
      <c r="CQ7" s="138">
        <v>271000</v>
      </c>
      <c r="CR7" s="138">
        <v>86000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2.168</v>
      </c>
      <c r="B10" s="39"/>
      <c r="C10" s="39"/>
      <c r="D10" s="39"/>
      <c r="E10" s="39"/>
      <c r="F10" s="39"/>
      <c r="G10" s="39"/>
      <c r="H10" s="40" t="s">
        <v>155</v>
      </c>
      <c r="I10" s="40"/>
      <c r="J10" s="40"/>
      <c r="K10" s="179">
        <f>SUM(K6:K9)</f>
        <v>125000</v>
      </c>
      <c r="L10" s="41">
        <f>SUM(L6:L9)</f>
        <v>398</v>
      </c>
      <c r="M10" s="41">
        <f>SUM(M6:M9)</f>
        <v>215</v>
      </c>
      <c r="N10" s="41">
        <f>SUM(N6:N9)</f>
        <v>576</v>
      </c>
      <c r="O10" s="41">
        <f>SUM(O6:O9)</f>
        <v>141</v>
      </c>
      <c r="P10" s="41">
        <f>SUM(P6:P9)</f>
        <v>1</v>
      </c>
      <c r="Q10" s="41">
        <f>SUM(Q6:Q9)</f>
        <v>142</v>
      </c>
      <c r="R10" s="42">
        <f>IFERROR(Q10/N10,"-")</f>
        <v>0.24652777777778</v>
      </c>
      <c r="S10" s="76">
        <f>SUM(S6:S9)</f>
        <v>19</v>
      </c>
      <c r="T10" s="76">
        <f>SUM(T6:T9)</f>
        <v>16</v>
      </c>
      <c r="U10" s="42">
        <f>IFERROR(S10/Q10,"-")</f>
        <v>0.13380281690141</v>
      </c>
      <c r="V10" s="43">
        <f>IFERROR(K10/Q10,"-")</f>
        <v>880.28169014085</v>
      </c>
      <c r="W10" s="44">
        <f>SUM(W6:W9)</f>
        <v>7</v>
      </c>
      <c r="X10" s="42">
        <f>IFERROR(W10/Q10,"-")</f>
        <v>0.049295774647887</v>
      </c>
      <c r="Y10" s="179">
        <f>SUM(Y6:Y9)</f>
        <v>271000</v>
      </c>
      <c r="Z10" s="179">
        <f>IFERROR(Y10/Q10,"-")</f>
        <v>1908.4507042254</v>
      </c>
      <c r="AA10" s="179">
        <f>IFERROR(Y10/W10,"-")</f>
        <v>38714.285714286</v>
      </c>
      <c r="AB10" s="179">
        <f>Y10-K10</f>
        <v>146000</v>
      </c>
      <c r="AC10" s="45">
        <f>Y10/K10</f>
        <v>2.168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