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<sst xmlns="http://schemas.openxmlformats.org/spreadsheetml/2006/main" uniqueCount="151">
  <si>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</si>
  <si>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</si>
  <si>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</si>
  <si>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</si>
  <si>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</si>
  <si>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</si>
  <si>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</si>
  <si>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</si>
  <si>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</si>
  <si>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</si>
  <si>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</si>
  <si>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</si>
  <si>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</si>
  <si>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</si>
  <si>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</si>
  <si>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</si>
  <si>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</si>
  <si>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</si>
  <si>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</si>
  <si>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</si>
  <si>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</si>
  <si>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</si>
  <si>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</si>
  <si>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</si>
  <si>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</si>
  <si>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</si>
  <si>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</si>
  <si>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</si>
  <si>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</si>
  <si>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</si>
  <si>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</si>
  <si>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</si>
  <si>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</si>
  <si>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</si>
  <si>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</si>
  <si>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</si>
  <si>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</si>
  <si>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</si>
  <si>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</si>
  <si>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</si>
  <si>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</si>
  <si>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</si>
  <si>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</si>
  <si>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</si>
  <si>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</si>
  <si>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</si>
  <si>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</si>
  <si>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</si>
  <si>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</si>
  <si>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</si>
  <si>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</si>
  <si>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</si>
  <si>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</si>
  <si>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</si>
  <si>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</si>
  <si>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</si>
  <si>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</si>
  <si>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</si>
  <si>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</si>
  <si>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</si>
  <si>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</si>
  <si>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sd1795</t>
  </si>
  <si>
    <t>①右女3（塩見彩）</t>
  </si>
  <si>
    <t>171「日替わり出会い」</t>
  </si>
  <si>
    <t>lp02</t>
  </si>
  <si>
    <t>スポニチ関東</t>
  </si>
  <si>
    <t>半2段つかみ20段保証</t>
  </si>
  <si>
    <t>20段保証</t>
  </si>
  <si>
    <t>sd1796</t>
  </si>
  <si>
    <t>②旧デイリー風（塩見彩）</t>
  </si>
  <si>
    <t>172「欲しい、欲しい、欲しい！」</t>
  </si>
  <si>
    <t>sd1797</t>
  </si>
  <si>
    <t>③大正版（塩見彩）</t>
  </si>
  <si>
    <t>173「ネガティブな人専用出会い」</t>
  </si>
  <si>
    <t>sd1798</t>
  </si>
  <si>
    <t>④求人風（塩見彩）</t>
  </si>
  <si>
    <t>174「VIPも愛用する恋愛結婚情報サイト。それが〇〇」</t>
  </si>
  <si>
    <t>sd1799</t>
  </si>
  <si>
    <t>(空電共通)</t>
  </si>
  <si>
    <t>空電</t>
  </si>
  <si>
    <t>sd1800</t>
  </si>
  <si>
    <t>スポニチ関西</t>
  </si>
  <si>
    <t>sd1801</t>
  </si>
  <si>
    <t>sd1802</t>
  </si>
  <si>
    <t>sd1803</t>
  </si>
  <si>
    <t>sd1804</t>
  </si>
  <si>
    <t>sd1805</t>
  </si>
  <si>
    <t>サンスポ関東</t>
  </si>
  <si>
    <t>半2段・半3段つかみ10段保証</t>
  </si>
  <si>
    <t>1～10日</t>
  </si>
  <si>
    <t>sd1806</t>
  </si>
  <si>
    <t>11～20日</t>
  </si>
  <si>
    <t>sd1807</t>
  </si>
  <si>
    <t>21～31日</t>
  </si>
  <si>
    <t>sd1808</t>
  </si>
  <si>
    <t>sd1809</t>
  </si>
  <si>
    <t>サンスポ関西</t>
  </si>
  <si>
    <t>sd1810</t>
  </si>
  <si>
    <t>sd1811</t>
  </si>
  <si>
    <t>sd1812</t>
  </si>
  <si>
    <t>新聞 TOTAL</t>
  </si>
  <si>
    <t>●雑誌 広告</t>
  </si>
  <si>
    <t>dz122</t>
  </si>
  <si>
    <t>扶桑社</t>
  </si>
  <si>
    <t>（塩見彩）</t>
  </si>
  <si>
    <t>求む50歳以上の女性と恋愛・結婚したい男性</t>
  </si>
  <si>
    <t>Tvnavi</t>
  </si>
  <si>
    <t>(月間Tvnavi)①</t>
  </si>
  <si>
    <t>6月23日(水)</t>
  </si>
  <si>
    <t>dz123</t>
  </si>
  <si>
    <t>dz124</t>
  </si>
  <si>
    <t>女性からご飯に誘われる。男性はyesかnoか答えるだけ。</t>
  </si>
  <si>
    <t>dz125</t>
  </si>
  <si>
    <t>ak292</t>
  </si>
  <si>
    <t>いろいろ</t>
  </si>
  <si>
    <t>企画枠どきどき塩見彩さんメイン</t>
  </si>
  <si>
    <t>実話カタログ企画</t>
  </si>
  <si>
    <t>企画枠</t>
  </si>
  <si>
    <t>6月01日(火)</t>
  </si>
  <si>
    <t>ak293</t>
  </si>
  <si>
    <t>ak294</t>
  </si>
  <si>
    <t>大洋図書</t>
  </si>
  <si>
    <t>2Pスポーツ新聞_v01_どきどき(塩見彩さん)</t>
  </si>
  <si>
    <t>臨時増刊ラヴァーズ</t>
  </si>
  <si>
    <t>4C2P</t>
  </si>
  <si>
    <t>6月22日(火)</t>
  </si>
  <si>
    <t>ak295</t>
  </si>
  <si>
    <t>ak296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</si>
  <si>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</si>
  <si>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</si>
  <si>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</si>
  <si>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</si>
  <si>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ak297</t>
  </si>
  <si>
    <t>ak298</t>
  </si>
  <si>
    <t>一水社</t>
  </si>
  <si>
    <t>50代からの男のゴラク</t>
  </si>
  <si>
    <t>6月28日(月)</t>
  </si>
  <si>
    <t>ak299</t>
  </si>
  <si>
    <t>ak300</t>
  </si>
  <si>
    <t>楽楽出版</t>
  </si>
  <si>
    <t>絶世World Class!!</t>
  </si>
  <si>
    <t>6月29日(火)</t>
  </si>
  <si>
    <t>ak301</t>
  </si>
  <si>
    <t>ht211</t>
  </si>
  <si>
    <t>RNパック</t>
  </si>
  <si>
    <t>ht212</t>
  </si>
  <si>
    <t>ht213</t>
  </si>
  <si>
    <t>ht214</t>
  </si>
  <si>
    <t>ht215</t>
  </si>
  <si>
    <t>ht216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</si>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</sst>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18</v>
      </c>
      <c r="D6" s="180">
        <v>1410000</v>
      </c>
      <c r="E6" s="79">
        <v>613</v>
      </c>
      <c r="F6" s="79">
        <v>238</v>
      </c>
      <c r="G6" s="79">
        <v>1091</v>
      </c>
      <c r="H6" s="89">
        <v>83</v>
      </c>
      <c r="I6" s="90">
        <v>1</v>
      </c>
      <c r="J6" s="143">
        <f>H6+I6</f>
        <v>84</v>
      </c>
      <c r="K6" s="80">
        <f>IFERROR(J6/G6,"-")</f>
        <v>0.076993583868011</v>
      </c>
      <c r="L6" s="79">
        <v>14</v>
      </c>
      <c r="M6" s="79">
        <v>18</v>
      </c>
      <c r="N6" s="80">
        <f>IFERROR(L6/J6,"-")</f>
        <v>0.16666666666667</v>
      </c>
      <c r="O6" s="81">
        <f>IFERROR(D6/J6,"-")</f>
        <v>16785.714285714</v>
      </c>
      <c r="P6" s="82">
        <v>21</v>
      </c>
      <c r="Q6" s="80">
        <f>IFERROR(P6/J6,"-")</f>
        <v>0.25</v>
      </c>
      <c r="R6" s="185">
        <v>2067000</v>
      </c>
      <c r="S6" s="186">
        <f>IFERROR(R6/J6,"-")</f>
        <v>24607.142857143</v>
      </c>
      <c r="T6" s="186">
        <f>IFERROR(R6/P6,"-")</f>
        <v>98428.571428571</v>
      </c>
      <c r="U6" s="180">
        <f>IFERROR(R6-D6,"-")</f>
        <v>657000</v>
      </c>
      <c r="V6" s="83">
        <f>R6/D6</f>
        <v>1.4659574468085</v>
      </c>
      <c r="W6" s="77"/>
      <c r="X6" s="142"/>
    </row>
    <row r="7" spans="1:24">
      <c r="A7" s="78"/>
      <c r="B7" s="84" t="s">
        <v>24</v>
      </c>
      <c r="C7" s="84">
        <v>20</v>
      </c>
      <c r="D7" s="180">
        <v>1026000</v>
      </c>
      <c r="E7" s="79">
        <v>1334</v>
      </c>
      <c r="F7" s="79">
        <v>477</v>
      </c>
      <c r="G7" s="79">
        <v>1233</v>
      </c>
      <c r="H7" s="89">
        <v>173</v>
      </c>
      <c r="I7" s="90">
        <v>3</v>
      </c>
      <c r="J7" s="143">
        <f>H7+I7</f>
        <v>176</v>
      </c>
      <c r="K7" s="80">
        <f>IFERROR(J7/G7,"-")</f>
        <v>0.14274128142741</v>
      </c>
      <c r="L7" s="79">
        <v>42</v>
      </c>
      <c r="M7" s="79">
        <v>24</v>
      </c>
      <c r="N7" s="80">
        <f>IFERROR(L7/J7,"-")</f>
        <v>0.23863636363636</v>
      </c>
      <c r="O7" s="81">
        <f>IFERROR(D7/J7,"-")</f>
        <v>5829.5454545455</v>
      </c>
      <c r="P7" s="82">
        <v>33</v>
      </c>
      <c r="Q7" s="80">
        <f>IFERROR(P7/J7,"-")</f>
        <v>0.1875</v>
      </c>
      <c r="R7" s="185">
        <v>1792000</v>
      </c>
      <c r="S7" s="186">
        <f>IFERROR(R7/J7,"-")</f>
        <v>10181.818181818</v>
      </c>
      <c r="T7" s="186">
        <f>IFERROR(R7/P7,"-")</f>
        <v>54303.03030303</v>
      </c>
      <c r="U7" s="180">
        <f>IFERROR(R7-D7,"-")</f>
        <v>766000</v>
      </c>
      <c r="V7" s="83">
        <f>R7/D7</f>
        <v>1.7465886939571</v>
      </c>
      <c r="W7" s="77"/>
      <c r="X7" s="142"/>
    </row>
    <row r="8" spans="1:24">
      <c r="A8" s="30"/>
      <c r="B8" s="85"/>
      <c r="C8" s="85"/>
      <c r="D8" s="181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30"/>
      <c r="B9" s="37"/>
      <c r="C9" s="37"/>
      <c r="D9" s="18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19"/>
      <c r="B10" s="41"/>
      <c r="C10" s="41"/>
      <c r="D10" s="183">
        <f>SUM(D6:D8)</f>
        <v>2436000</v>
      </c>
      <c r="E10" s="41">
        <f>SUM(E6:E8)</f>
        <v>1947</v>
      </c>
      <c r="F10" s="41">
        <f>SUM(F6:F8)</f>
        <v>715</v>
      </c>
      <c r="G10" s="41">
        <f>SUM(G6:G8)</f>
        <v>2324</v>
      </c>
      <c r="H10" s="41">
        <f>SUM(H6:H8)</f>
        <v>256</v>
      </c>
      <c r="I10" s="41">
        <f>SUM(I6:I8)</f>
        <v>4</v>
      </c>
      <c r="J10" s="41">
        <f>SUM(J6:J8)</f>
        <v>260</v>
      </c>
      <c r="K10" s="42">
        <f>IFERROR(J10/G10,"-")</f>
        <v>0.1118760757315</v>
      </c>
      <c r="L10" s="76">
        <f>SUM(L6:L8)</f>
        <v>56</v>
      </c>
      <c r="M10" s="76">
        <f>SUM(M6:M8)</f>
        <v>42</v>
      </c>
      <c r="N10" s="42">
        <f>IFERROR(L10/J10,"-")</f>
        <v>0.21538461538462</v>
      </c>
      <c r="O10" s="43">
        <f>IFERROR(D10/J10,"-")</f>
        <v>9369.2307692308</v>
      </c>
      <c r="P10" s="44">
        <f>SUM(P6:P8)</f>
        <v>54</v>
      </c>
      <c r="Q10" s="42">
        <f>IFERROR(P10/J10,"-")</f>
        <v>0.20769230769231</v>
      </c>
      <c r="R10" s="183">
        <f>SUM(R6:R8)</f>
        <v>3859000</v>
      </c>
      <c r="S10" s="183">
        <f>IFERROR(R10/J10,"-")</f>
        <v>14842.307692308</v>
      </c>
      <c r="T10" s="183">
        <f>IFERROR(P10/P10,"-")</f>
        <v>1</v>
      </c>
      <c r="U10" s="183">
        <f>SUM(U6:U8)</f>
        <v>1423000</v>
      </c>
      <c r="V10" s="45">
        <f>IFERROR(R10/D10,"-")</f>
        <v>1.5841543513957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3.6625</v>
      </c>
      <c r="B6" s="189" t="s">
        <v>61</v>
      </c>
      <c r="C6" s="189"/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480000</v>
      </c>
      <c r="K6" s="79">
        <v>7</v>
      </c>
      <c r="L6" s="79">
        <v>0</v>
      </c>
      <c r="M6" s="79">
        <v>49</v>
      </c>
      <c r="N6" s="89">
        <v>2</v>
      </c>
      <c r="O6" s="90">
        <v>0</v>
      </c>
      <c r="P6" s="91">
        <f>N6+O6</f>
        <v>2</v>
      </c>
      <c r="Q6" s="80">
        <f>IFERROR(P6/M6,"-")</f>
        <v>0.040816326530612</v>
      </c>
      <c r="R6" s="79">
        <v>0</v>
      </c>
      <c r="S6" s="79">
        <v>1</v>
      </c>
      <c r="T6" s="80">
        <f>IFERROR(R6/(P6),"-")</f>
        <v>0</v>
      </c>
      <c r="U6" s="186">
        <f>IFERROR(J6/SUM(N6:O10),"-")</f>
        <v>16000</v>
      </c>
      <c r="V6" s="82">
        <v>1</v>
      </c>
      <c r="W6" s="80">
        <f>IF(P6=0,"-",V6/P6)</f>
        <v>0.5</v>
      </c>
      <c r="X6" s="185">
        <v>5000</v>
      </c>
      <c r="Y6" s="186">
        <f>IFERROR(X6/P6,"-")</f>
        <v>2500</v>
      </c>
      <c r="Z6" s="186">
        <f>IFERROR(X6/V6,"-")</f>
        <v>5000</v>
      </c>
      <c r="AA6" s="180">
        <f>SUM(X6:X10)-SUM(J6:J10)</f>
        <v>1278000</v>
      </c>
      <c r="AB6" s="83">
        <f>SUM(X6:X10)/SUM(J6:J10)</f>
        <v>3.6625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1</v>
      </c>
      <c r="AX6" s="104">
        <v>1</v>
      </c>
      <c r="AY6" s="106">
        <f>IFERROR(AX6/AV6,"-")</f>
        <v>0.5</v>
      </c>
      <c r="AZ6" s="107">
        <v>5000</v>
      </c>
      <c r="BA6" s="108">
        <f>IFERROR(AZ6/AV6,"-")</f>
        <v>2500</v>
      </c>
      <c r="BB6" s="109">
        <v>1</v>
      </c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 t="s">
        <v>69</v>
      </c>
      <c r="E7" s="189" t="s">
        <v>70</v>
      </c>
      <c r="F7" s="189" t="s">
        <v>64</v>
      </c>
      <c r="G7" s="88"/>
      <c r="H7" s="88" t="s">
        <v>66</v>
      </c>
      <c r="I7" s="88"/>
      <c r="J7" s="180"/>
      <c r="K7" s="79">
        <v>27</v>
      </c>
      <c r="L7" s="79">
        <v>0</v>
      </c>
      <c r="M7" s="79">
        <v>133</v>
      </c>
      <c r="N7" s="89">
        <v>6</v>
      </c>
      <c r="O7" s="90">
        <v>0</v>
      </c>
      <c r="P7" s="91">
        <f>N7+O7</f>
        <v>6</v>
      </c>
      <c r="Q7" s="80">
        <f>IFERROR(P7/M7,"-")</f>
        <v>0.045112781954887</v>
      </c>
      <c r="R7" s="79">
        <v>1</v>
      </c>
      <c r="S7" s="79">
        <v>2</v>
      </c>
      <c r="T7" s="80">
        <f>IFERROR(R7/(P7),"-")</f>
        <v>0.16666666666667</v>
      </c>
      <c r="U7" s="186"/>
      <c r="V7" s="82">
        <v>1</v>
      </c>
      <c r="W7" s="80">
        <f>IF(P7=0,"-",V7/P7)</f>
        <v>0.16666666666667</v>
      </c>
      <c r="X7" s="185">
        <v>48000</v>
      </c>
      <c r="Y7" s="186">
        <f>IFERROR(X7/P7,"-")</f>
        <v>8000</v>
      </c>
      <c r="Z7" s="186">
        <f>IFERROR(X7/V7,"-")</f>
        <v>48000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0.16666666666667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>
        <v>1</v>
      </c>
      <c r="BQ7" s="120">
        <f>IFERROR(BP7/BN7,"-")</f>
        <v>0.5</v>
      </c>
      <c r="BR7" s="121">
        <v>48000</v>
      </c>
      <c r="BS7" s="122">
        <f>IFERROR(BR7/BN7,"-")</f>
        <v>24000</v>
      </c>
      <c r="BT7" s="123"/>
      <c r="BU7" s="123"/>
      <c r="BV7" s="123">
        <v>1</v>
      </c>
      <c r="BW7" s="124">
        <v>2</v>
      </c>
      <c r="BX7" s="125">
        <f>IF(P7=0,"",IF(BW7=0,"",(BW7/P7)))</f>
        <v>0.33333333333333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48000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72</v>
      </c>
      <c r="E8" s="189" t="s">
        <v>73</v>
      </c>
      <c r="F8" s="189" t="s">
        <v>64</v>
      </c>
      <c r="G8" s="88"/>
      <c r="H8" s="88" t="s">
        <v>66</v>
      </c>
      <c r="I8" s="88"/>
      <c r="J8" s="180"/>
      <c r="K8" s="79">
        <v>23</v>
      </c>
      <c r="L8" s="79">
        <v>0</v>
      </c>
      <c r="M8" s="79">
        <v>90</v>
      </c>
      <c r="N8" s="89">
        <v>6</v>
      </c>
      <c r="O8" s="90">
        <v>0</v>
      </c>
      <c r="P8" s="91">
        <f>N8+O8</f>
        <v>6</v>
      </c>
      <c r="Q8" s="80">
        <f>IFERROR(P8/M8,"-")</f>
        <v>0.066666666666667</v>
      </c>
      <c r="R8" s="79">
        <v>0</v>
      </c>
      <c r="S8" s="79">
        <v>2</v>
      </c>
      <c r="T8" s="80">
        <f>IFERROR(R8/(P8),"-")</f>
        <v>0</v>
      </c>
      <c r="U8" s="186"/>
      <c r="V8" s="82">
        <v>1</v>
      </c>
      <c r="W8" s="80">
        <f>IF(P8=0,"-",V8/P8)</f>
        <v>0.16666666666667</v>
      </c>
      <c r="X8" s="185">
        <v>3000</v>
      </c>
      <c r="Y8" s="186">
        <f>IFERROR(X8/P8,"-")</f>
        <v>500</v>
      </c>
      <c r="Z8" s="186">
        <f>IFERROR(X8/V8,"-")</f>
        <v>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4</v>
      </c>
      <c r="BO8" s="118">
        <f>IF(P8=0,"",IF(BN8=0,"",(BN8/P8)))</f>
        <v>0.66666666666667</v>
      </c>
      <c r="BP8" s="119">
        <v>1</v>
      </c>
      <c r="BQ8" s="120">
        <f>IFERROR(BP8/BN8,"-")</f>
        <v>0.25</v>
      </c>
      <c r="BR8" s="121">
        <v>3000</v>
      </c>
      <c r="BS8" s="122">
        <f>IFERROR(BR8/BN8,"-")</f>
        <v>750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75</v>
      </c>
      <c r="E9" s="189" t="s">
        <v>76</v>
      </c>
      <c r="F9" s="189" t="s">
        <v>64</v>
      </c>
      <c r="G9" s="88"/>
      <c r="H9" s="88" t="s">
        <v>66</v>
      </c>
      <c r="I9" s="88"/>
      <c r="J9" s="180"/>
      <c r="K9" s="79">
        <v>11</v>
      </c>
      <c r="L9" s="79">
        <v>0</v>
      </c>
      <c r="M9" s="79">
        <v>71</v>
      </c>
      <c r="N9" s="89">
        <v>1</v>
      </c>
      <c r="O9" s="90">
        <v>0</v>
      </c>
      <c r="P9" s="91">
        <f>N9+O9</f>
        <v>1</v>
      </c>
      <c r="Q9" s="80">
        <f>IFERROR(P9/M9,"-")</f>
        <v>0.014084507042254</v>
      </c>
      <c r="R9" s="79">
        <v>0</v>
      </c>
      <c r="S9" s="79">
        <v>0</v>
      </c>
      <c r="T9" s="80">
        <f>IFERROR(R9/(P9),"-")</f>
        <v>0</v>
      </c>
      <c r="U9" s="186"/>
      <c r="V9" s="82">
        <v>1</v>
      </c>
      <c r="W9" s="80">
        <f>IF(P9=0,"-",V9/P9)</f>
        <v>1</v>
      </c>
      <c r="X9" s="185">
        <v>40000</v>
      </c>
      <c r="Y9" s="186">
        <f>IFERROR(X9/P9,"-")</f>
        <v>40000</v>
      </c>
      <c r="Z9" s="186">
        <f>IFERROR(X9/V9,"-")</f>
        <v>40000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1</v>
      </c>
      <c r="BG9" s="110">
        <v>1</v>
      </c>
      <c r="BH9" s="112">
        <f>IFERROR(BG9/BE9,"-")</f>
        <v>1</v>
      </c>
      <c r="BI9" s="113">
        <v>40000</v>
      </c>
      <c r="BJ9" s="114">
        <f>IFERROR(BI9/BE9,"-")</f>
        <v>40000</v>
      </c>
      <c r="BK9" s="115"/>
      <c r="BL9" s="115"/>
      <c r="BM9" s="115">
        <v>1</v>
      </c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40000</v>
      </c>
      <c r="CQ9" s="139">
        <v>40000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78</v>
      </c>
      <c r="F10" s="189" t="s">
        <v>79</v>
      </c>
      <c r="G10" s="88"/>
      <c r="H10" s="88"/>
      <c r="I10" s="88"/>
      <c r="J10" s="180"/>
      <c r="K10" s="79">
        <v>157</v>
      </c>
      <c r="L10" s="79">
        <v>81</v>
      </c>
      <c r="M10" s="79">
        <v>89</v>
      </c>
      <c r="N10" s="89">
        <v>15</v>
      </c>
      <c r="O10" s="90">
        <v>0</v>
      </c>
      <c r="P10" s="91">
        <f>N10+O10</f>
        <v>15</v>
      </c>
      <c r="Q10" s="80">
        <f>IFERROR(P10/M10,"-")</f>
        <v>0.1685393258427</v>
      </c>
      <c r="R10" s="79">
        <v>5</v>
      </c>
      <c r="S10" s="79">
        <v>3</v>
      </c>
      <c r="T10" s="80">
        <f>IFERROR(R10/(P10),"-")</f>
        <v>0.33333333333333</v>
      </c>
      <c r="U10" s="186"/>
      <c r="V10" s="82">
        <v>5</v>
      </c>
      <c r="W10" s="80">
        <f>IF(P10=0,"-",V10/P10)</f>
        <v>0.33333333333333</v>
      </c>
      <c r="X10" s="185">
        <v>1662000</v>
      </c>
      <c r="Y10" s="186">
        <f>IFERROR(X10/P10,"-")</f>
        <v>110800</v>
      </c>
      <c r="Z10" s="186">
        <f>IFERROR(X10/V10,"-")</f>
        <v>332400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0.13333333333333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4</v>
      </c>
      <c r="BO10" s="118">
        <f>IF(P10=0,"",IF(BN10=0,"",(BN10/P10)))</f>
        <v>0.26666666666667</v>
      </c>
      <c r="BP10" s="119">
        <v>1</v>
      </c>
      <c r="BQ10" s="120">
        <f>IFERROR(BP10/BN10,"-")</f>
        <v>0.25</v>
      </c>
      <c r="BR10" s="121">
        <v>3000</v>
      </c>
      <c r="BS10" s="122">
        <f>IFERROR(BR10/BN10,"-")</f>
        <v>750</v>
      </c>
      <c r="BT10" s="123">
        <v>1</v>
      </c>
      <c r="BU10" s="123"/>
      <c r="BV10" s="123"/>
      <c r="BW10" s="124">
        <v>5</v>
      </c>
      <c r="BX10" s="125">
        <f>IF(P10=0,"",IF(BW10=0,"",(BW10/P10)))</f>
        <v>0.33333333333333</v>
      </c>
      <c r="BY10" s="126">
        <v>2</v>
      </c>
      <c r="BZ10" s="127">
        <f>IFERROR(BY10/BW10,"-")</f>
        <v>0.4</v>
      </c>
      <c r="CA10" s="128">
        <v>73000</v>
      </c>
      <c r="CB10" s="129">
        <f>IFERROR(CA10/BW10,"-")</f>
        <v>14600</v>
      </c>
      <c r="CC10" s="130">
        <v>1</v>
      </c>
      <c r="CD10" s="130"/>
      <c r="CE10" s="130">
        <v>1</v>
      </c>
      <c r="CF10" s="131">
        <v>4</v>
      </c>
      <c r="CG10" s="132">
        <f>IF(P10=0,"",IF(CF10=0,"",(CF10/P10)))</f>
        <v>0.26666666666667</v>
      </c>
      <c r="CH10" s="133">
        <v>2</v>
      </c>
      <c r="CI10" s="134">
        <f>IFERROR(CH10/CF10,"-")</f>
        <v>0.5</v>
      </c>
      <c r="CJ10" s="135">
        <v>1586000</v>
      </c>
      <c r="CK10" s="136">
        <f>IFERROR(CJ10/CF10,"-")</f>
        <v>396500</v>
      </c>
      <c r="CL10" s="137"/>
      <c r="CM10" s="137"/>
      <c r="CN10" s="137">
        <v>2</v>
      </c>
      <c r="CO10" s="138">
        <v>5</v>
      </c>
      <c r="CP10" s="139">
        <v>1662000</v>
      </c>
      <c r="CQ10" s="139">
        <v>1560000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0.32708333333333</v>
      </c>
      <c r="B11" s="189" t="s">
        <v>80</v>
      </c>
      <c r="C11" s="189"/>
      <c r="D11" s="189" t="s">
        <v>62</v>
      </c>
      <c r="E11" s="189" t="s">
        <v>63</v>
      </c>
      <c r="F11" s="189" t="s">
        <v>64</v>
      </c>
      <c r="G11" s="88" t="s">
        <v>81</v>
      </c>
      <c r="H11" s="88" t="s">
        <v>66</v>
      </c>
      <c r="I11" s="88" t="s">
        <v>67</v>
      </c>
      <c r="J11" s="180">
        <v>480000</v>
      </c>
      <c r="K11" s="79">
        <v>7</v>
      </c>
      <c r="L11" s="79">
        <v>0</v>
      </c>
      <c r="M11" s="79">
        <v>47</v>
      </c>
      <c r="N11" s="89">
        <v>1</v>
      </c>
      <c r="O11" s="90">
        <v>0</v>
      </c>
      <c r="P11" s="91">
        <f>N11+O11</f>
        <v>1</v>
      </c>
      <c r="Q11" s="80">
        <f>IFERROR(P11/M11,"-")</f>
        <v>0.021276595744681</v>
      </c>
      <c r="R11" s="79">
        <v>0</v>
      </c>
      <c r="S11" s="79">
        <v>1</v>
      </c>
      <c r="T11" s="80">
        <f>IFERROR(R11/(P11),"-")</f>
        <v>0</v>
      </c>
      <c r="U11" s="186">
        <f>IFERROR(J11/SUM(N11:O15),"-")</f>
        <v>21818.181818182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SUM(X11:X15)-SUM(J11:J15)</f>
        <v>-323000</v>
      </c>
      <c r="AB11" s="83">
        <f>SUM(X11:X15)/SUM(J11:J15)</f>
        <v>0.32708333333333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82</v>
      </c>
      <c r="C12" s="189"/>
      <c r="D12" s="189" t="s">
        <v>69</v>
      </c>
      <c r="E12" s="189" t="s">
        <v>70</v>
      </c>
      <c r="F12" s="189" t="s">
        <v>64</v>
      </c>
      <c r="G12" s="88"/>
      <c r="H12" s="88" t="s">
        <v>66</v>
      </c>
      <c r="I12" s="88"/>
      <c r="J12" s="180"/>
      <c r="K12" s="79">
        <v>23</v>
      </c>
      <c r="L12" s="79">
        <v>0</v>
      </c>
      <c r="M12" s="79">
        <v>102</v>
      </c>
      <c r="N12" s="89">
        <v>5</v>
      </c>
      <c r="O12" s="90">
        <v>0</v>
      </c>
      <c r="P12" s="91">
        <f>N12+O12</f>
        <v>5</v>
      </c>
      <c r="Q12" s="80">
        <f>IFERROR(P12/M12,"-")</f>
        <v>0.049019607843137</v>
      </c>
      <c r="R12" s="79">
        <v>1</v>
      </c>
      <c r="S12" s="79">
        <v>2</v>
      </c>
      <c r="T12" s="80">
        <f>IFERROR(R12/(P12),"-")</f>
        <v>0.2</v>
      </c>
      <c r="U12" s="186"/>
      <c r="V12" s="82">
        <v>2</v>
      </c>
      <c r="W12" s="80">
        <f>IF(P12=0,"-",V12/P12)</f>
        <v>0.4</v>
      </c>
      <c r="X12" s="185">
        <v>33000</v>
      </c>
      <c r="Y12" s="186">
        <f>IFERROR(X12/P12,"-")</f>
        <v>6600</v>
      </c>
      <c r="Z12" s="186">
        <f>IFERROR(X12/V12,"-")</f>
        <v>16500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0.2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1</v>
      </c>
      <c r="BO12" s="118">
        <f>IF(P12=0,"",IF(BN12=0,"",(BN12/P12)))</f>
        <v>0.2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2</v>
      </c>
      <c r="CG12" s="132">
        <f>IF(P12=0,"",IF(CF12=0,"",(CF12/P12)))</f>
        <v>0.4</v>
      </c>
      <c r="CH12" s="133">
        <v>2</v>
      </c>
      <c r="CI12" s="134">
        <f>IFERROR(CH12/CF12,"-")</f>
        <v>1</v>
      </c>
      <c r="CJ12" s="135">
        <v>33000</v>
      </c>
      <c r="CK12" s="136">
        <f>IFERROR(CJ12/CF12,"-")</f>
        <v>16500</v>
      </c>
      <c r="CL12" s="137">
        <v>1</v>
      </c>
      <c r="CM12" s="137"/>
      <c r="CN12" s="137">
        <v>1</v>
      </c>
      <c r="CO12" s="138">
        <v>2</v>
      </c>
      <c r="CP12" s="139">
        <v>33000</v>
      </c>
      <c r="CQ12" s="139">
        <v>28000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83</v>
      </c>
      <c r="C13" s="189"/>
      <c r="D13" s="189" t="s">
        <v>72</v>
      </c>
      <c r="E13" s="189" t="s">
        <v>73</v>
      </c>
      <c r="F13" s="189" t="s">
        <v>64</v>
      </c>
      <c r="G13" s="88"/>
      <c r="H13" s="88" t="s">
        <v>66</v>
      </c>
      <c r="I13" s="88"/>
      <c r="J13" s="180"/>
      <c r="K13" s="79">
        <v>17</v>
      </c>
      <c r="L13" s="79">
        <v>0</v>
      </c>
      <c r="M13" s="79">
        <v>92</v>
      </c>
      <c r="N13" s="89">
        <v>4</v>
      </c>
      <c r="O13" s="90">
        <v>1</v>
      </c>
      <c r="P13" s="91">
        <f>N13+O13</f>
        <v>5</v>
      </c>
      <c r="Q13" s="80">
        <f>IFERROR(P13/M13,"-")</f>
        <v>0.054347826086957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0.2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3</v>
      </c>
      <c r="BX13" s="125">
        <f>IF(P13=0,"",IF(BW13=0,"",(BW13/P13)))</f>
        <v>0.6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84</v>
      </c>
      <c r="C14" s="189"/>
      <c r="D14" s="189" t="s">
        <v>75</v>
      </c>
      <c r="E14" s="189" t="s">
        <v>76</v>
      </c>
      <c r="F14" s="189" t="s">
        <v>64</v>
      </c>
      <c r="G14" s="88"/>
      <c r="H14" s="88" t="s">
        <v>66</v>
      </c>
      <c r="I14" s="88"/>
      <c r="J14" s="180"/>
      <c r="K14" s="79">
        <v>6</v>
      </c>
      <c r="L14" s="79">
        <v>0</v>
      </c>
      <c r="M14" s="79">
        <v>42</v>
      </c>
      <c r="N14" s="89">
        <v>1</v>
      </c>
      <c r="O14" s="90">
        <v>0</v>
      </c>
      <c r="P14" s="91">
        <f>N14+O14</f>
        <v>1</v>
      </c>
      <c r="Q14" s="80">
        <f>IFERROR(P14/M14,"-")</f>
        <v>0.023809523809524</v>
      </c>
      <c r="R14" s="79">
        <v>0</v>
      </c>
      <c r="S14" s="79">
        <v>1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85</v>
      </c>
      <c r="C15" s="189"/>
      <c r="D15" s="189" t="s">
        <v>78</v>
      </c>
      <c r="E15" s="189" t="s">
        <v>78</v>
      </c>
      <c r="F15" s="189" t="s">
        <v>79</v>
      </c>
      <c r="G15" s="88"/>
      <c r="H15" s="88"/>
      <c r="I15" s="88"/>
      <c r="J15" s="180"/>
      <c r="K15" s="79">
        <v>127</v>
      </c>
      <c r="L15" s="79">
        <v>62</v>
      </c>
      <c r="M15" s="79">
        <v>62</v>
      </c>
      <c r="N15" s="89">
        <v>10</v>
      </c>
      <c r="O15" s="90">
        <v>0</v>
      </c>
      <c r="P15" s="91">
        <f>N15+O15</f>
        <v>10</v>
      </c>
      <c r="Q15" s="80">
        <f>IFERROR(P15/M15,"-")</f>
        <v>0.16129032258065</v>
      </c>
      <c r="R15" s="79">
        <v>2</v>
      </c>
      <c r="S15" s="79">
        <v>1</v>
      </c>
      <c r="T15" s="80">
        <f>IFERROR(R15/(P15),"-")</f>
        <v>0.2</v>
      </c>
      <c r="U15" s="186"/>
      <c r="V15" s="82">
        <v>4</v>
      </c>
      <c r="W15" s="80">
        <f>IF(P15=0,"-",V15/P15)</f>
        <v>0.4</v>
      </c>
      <c r="X15" s="185">
        <v>124000</v>
      </c>
      <c r="Y15" s="186">
        <f>IFERROR(X15/P15,"-")</f>
        <v>12400</v>
      </c>
      <c r="Z15" s="186">
        <f>IFERROR(X15/V15,"-")</f>
        <v>31000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0.2</v>
      </c>
      <c r="BP15" s="119">
        <v>1</v>
      </c>
      <c r="BQ15" s="120">
        <f>IFERROR(BP15/BN15,"-")</f>
        <v>0.5</v>
      </c>
      <c r="BR15" s="121">
        <v>16000</v>
      </c>
      <c r="BS15" s="122">
        <f>IFERROR(BR15/BN15,"-")</f>
        <v>8000</v>
      </c>
      <c r="BT15" s="123"/>
      <c r="BU15" s="123"/>
      <c r="BV15" s="123">
        <v>1</v>
      </c>
      <c r="BW15" s="124">
        <v>4</v>
      </c>
      <c r="BX15" s="125">
        <f>IF(P15=0,"",IF(BW15=0,"",(BW15/P15)))</f>
        <v>0.4</v>
      </c>
      <c r="BY15" s="126">
        <v>2</v>
      </c>
      <c r="BZ15" s="127">
        <f>IFERROR(BY15/BW15,"-")</f>
        <v>0.5</v>
      </c>
      <c r="CA15" s="128">
        <v>93000</v>
      </c>
      <c r="CB15" s="129">
        <f>IFERROR(CA15/BW15,"-")</f>
        <v>23250</v>
      </c>
      <c r="CC15" s="130"/>
      <c r="CD15" s="130"/>
      <c r="CE15" s="130">
        <v>2</v>
      </c>
      <c r="CF15" s="131">
        <v>2</v>
      </c>
      <c r="CG15" s="132">
        <f>IF(P15=0,"",IF(CF15=0,"",(CF15/P15)))</f>
        <v>0.2</v>
      </c>
      <c r="CH15" s="133">
        <v>1</v>
      </c>
      <c r="CI15" s="134">
        <f>IFERROR(CH15/CF15,"-")</f>
        <v>0.5</v>
      </c>
      <c r="CJ15" s="135">
        <v>15000</v>
      </c>
      <c r="CK15" s="136">
        <f>IFERROR(CJ15/CF15,"-")</f>
        <v>7500</v>
      </c>
      <c r="CL15" s="137"/>
      <c r="CM15" s="137">
        <v>1</v>
      </c>
      <c r="CN15" s="137"/>
      <c r="CO15" s="138">
        <v>4</v>
      </c>
      <c r="CP15" s="139">
        <v>124000</v>
      </c>
      <c r="CQ15" s="139">
        <v>78000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0.33777777777778</v>
      </c>
      <c r="B16" s="189" t="s">
        <v>86</v>
      </c>
      <c r="C16" s="189"/>
      <c r="D16" s="189" t="s">
        <v>62</v>
      </c>
      <c r="E16" s="189" t="s">
        <v>63</v>
      </c>
      <c r="F16" s="189" t="s">
        <v>64</v>
      </c>
      <c r="G16" s="88" t="s">
        <v>87</v>
      </c>
      <c r="H16" s="88" t="s">
        <v>88</v>
      </c>
      <c r="I16" s="88" t="s">
        <v>89</v>
      </c>
      <c r="J16" s="180">
        <v>450000</v>
      </c>
      <c r="K16" s="79">
        <v>2</v>
      </c>
      <c r="L16" s="79">
        <v>0</v>
      </c>
      <c r="M16" s="79">
        <v>19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186">
        <f>IFERROR(J16/SUM(N16:O23),"-")</f>
        <v>14062.5</v>
      </c>
      <c r="V16" s="82">
        <v>0</v>
      </c>
      <c r="W16" s="80" t="str">
        <f>IF(P16=0,"-",V16/P16)</f>
        <v>-</v>
      </c>
      <c r="X16" s="185">
        <v>0</v>
      </c>
      <c r="Y16" s="186" t="str">
        <f>IFERROR(X16/P16,"-")</f>
        <v>-</v>
      </c>
      <c r="Z16" s="186" t="str">
        <f>IFERROR(X16/V16,"-")</f>
        <v>-</v>
      </c>
      <c r="AA16" s="180">
        <f>SUM(X16:X23)-SUM(J16:J23)</f>
        <v>-298000</v>
      </c>
      <c r="AB16" s="83">
        <f>SUM(X16:X23)/SUM(J16:J23)</f>
        <v>0.33777777777778</v>
      </c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90</v>
      </c>
      <c r="C17" s="189"/>
      <c r="D17" s="189" t="s">
        <v>69</v>
      </c>
      <c r="E17" s="189" t="s">
        <v>70</v>
      </c>
      <c r="F17" s="189" t="s">
        <v>64</v>
      </c>
      <c r="G17" s="88"/>
      <c r="H17" s="88" t="s">
        <v>88</v>
      </c>
      <c r="I17" s="88" t="s">
        <v>91</v>
      </c>
      <c r="J17" s="180"/>
      <c r="K17" s="79">
        <v>3</v>
      </c>
      <c r="L17" s="79">
        <v>0</v>
      </c>
      <c r="M17" s="79">
        <v>28</v>
      </c>
      <c r="N17" s="89">
        <v>3</v>
      </c>
      <c r="O17" s="90">
        <v>0</v>
      </c>
      <c r="P17" s="91">
        <f>N17+O17</f>
        <v>3</v>
      </c>
      <c r="Q17" s="80">
        <f>IFERROR(P17/M17,"-")</f>
        <v>0.10714285714286</v>
      </c>
      <c r="R17" s="79">
        <v>0</v>
      </c>
      <c r="S17" s="79">
        <v>1</v>
      </c>
      <c r="T17" s="80">
        <f>IFERROR(R17/(P17),"-")</f>
        <v>0</v>
      </c>
      <c r="U17" s="186"/>
      <c r="V17" s="82">
        <v>0</v>
      </c>
      <c r="W17" s="80">
        <f>IF(P17=0,"-",V17/P17)</f>
        <v>0</v>
      </c>
      <c r="X17" s="185">
        <v>0</v>
      </c>
      <c r="Y17" s="186">
        <f>IFERROR(X17/P17,"-")</f>
        <v>0</v>
      </c>
      <c r="Z17" s="186" t="str">
        <f>IFERROR(X17/V17,"-")</f>
        <v>-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0.33333333333333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2</v>
      </c>
      <c r="BO17" s="118">
        <f>IF(P17=0,"",IF(BN17=0,"",(BN17/P17)))</f>
        <v>0.66666666666667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92</v>
      </c>
      <c r="C18" s="189"/>
      <c r="D18" s="189" t="s">
        <v>72</v>
      </c>
      <c r="E18" s="189" t="s">
        <v>73</v>
      </c>
      <c r="F18" s="189" t="s">
        <v>64</v>
      </c>
      <c r="G18" s="88"/>
      <c r="H18" s="88" t="s">
        <v>88</v>
      </c>
      <c r="I18" s="88" t="s">
        <v>93</v>
      </c>
      <c r="J18" s="180"/>
      <c r="K18" s="79">
        <v>29</v>
      </c>
      <c r="L18" s="79">
        <v>0</v>
      </c>
      <c r="M18" s="79">
        <v>104</v>
      </c>
      <c r="N18" s="89">
        <v>7</v>
      </c>
      <c r="O18" s="90">
        <v>0</v>
      </c>
      <c r="P18" s="91">
        <f>N18+O18</f>
        <v>7</v>
      </c>
      <c r="Q18" s="80">
        <f>IFERROR(P18/M18,"-")</f>
        <v>0.067307692307692</v>
      </c>
      <c r="R18" s="79">
        <v>0</v>
      </c>
      <c r="S18" s="79">
        <v>0</v>
      </c>
      <c r="T18" s="80">
        <f>IFERROR(R18/(P18),"-")</f>
        <v>0</v>
      </c>
      <c r="U18" s="186"/>
      <c r="V18" s="82">
        <v>1</v>
      </c>
      <c r="W18" s="80">
        <f>IF(P18=0,"-",V18/P18)</f>
        <v>0.14285714285714</v>
      </c>
      <c r="X18" s="185">
        <v>3000</v>
      </c>
      <c r="Y18" s="186">
        <f>IFERROR(X18/P18,"-")</f>
        <v>428.57142857143</v>
      </c>
      <c r="Z18" s="186">
        <f>IFERROR(X18/V18,"-")</f>
        <v>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5</v>
      </c>
      <c r="BO18" s="118">
        <f>IF(P18=0,"",IF(BN18=0,"",(BN18/P18)))</f>
        <v>0.71428571428571</v>
      </c>
      <c r="BP18" s="119">
        <v>1</v>
      </c>
      <c r="BQ18" s="120">
        <f>IFERROR(BP18/BN18,"-")</f>
        <v>0.2</v>
      </c>
      <c r="BR18" s="121">
        <v>3000</v>
      </c>
      <c r="BS18" s="122">
        <f>IFERROR(BR18/BN18,"-")</f>
        <v>600</v>
      </c>
      <c r="BT18" s="123">
        <v>1</v>
      </c>
      <c r="BU18" s="123"/>
      <c r="BV18" s="123"/>
      <c r="BW18" s="124">
        <v>1</v>
      </c>
      <c r="BX18" s="125">
        <f>IF(P18=0,"",IF(BW18=0,"",(BW18/P18)))</f>
        <v>0.14285714285714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94</v>
      </c>
      <c r="C19" s="189"/>
      <c r="D19" s="189" t="s">
        <v>78</v>
      </c>
      <c r="E19" s="189" t="s">
        <v>78</v>
      </c>
      <c r="F19" s="189" t="s">
        <v>79</v>
      </c>
      <c r="G19" s="88"/>
      <c r="H19" s="88"/>
      <c r="I19" s="88"/>
      <c r="J19" s="180"/>
      <c r="K19" s="79">
        <v>65</v>
      </c>
      <c r="L19" s="79">
        <v>36</v>
      </c>
      <c r="M19" s="79">
        <v>30</v>
      </c>
      <c r="N19" s="89">
        <v>9</v>
      </c>
      <c r="O19" s="90">
        <v>0</v>
      </c>
      <c r="P19" s="91">
        <f>N19+O19</f>
        <v>9</v>
      </c>
      <c r="Q19" s="80">
        <f>IFERROR(P19/M19,"-")</f>
        <v>0.3</v>
      </c>
      <c r="R19" s="79">
        <v>4</v>
      </c>
      <c r="S19" s="79">
        <v>2</v>
      </c>
      <c r="T19" s="80">
        <f>IFERROR(R19/(P19),"-")</f>
        <v>0.44444444444444</v>
      </c>
      <c r="U19" s="186"/>
      <c r="V19" s="82">
        <v>3</v>
      </c>
      <c r="W19" s="80">
        <f>IF(P19=0,"-",V19/P19)</f>
        <v>0.33333333333333</v>
      </c>
      <c r="X19" s="185">
        <v>128000</v>
      </c>
      <c r="Y19" s="186">
        <f>IFERROR(X19/P19,"-")</f>
        <v>14222.222222222</v>
      </c>
      <c r="Z19" s="186">
        <f>IFERROR(X19/V19,"-")</f>
        <v>42666.666666667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0.11111111111111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2</v>
      </c>
      <c r="AW19" s="105">
        <f>IF(P19=0,"",IF(AV19=0,"",(AV19/P19)))</f>
        <v>0.22222222222222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0.33333333333333</v>
      </c>
      <c r="BP19" s="119">
        <v>2</v>
      </c>
      <c r="BQ19" s="120">
        <f>IFERROR(BP19/BN19,"-")</f>
        <v>0.66666666666667</v>
      </c>
      <c r="BR19" s="121">
        <v>123000</v>
      </c>
      <c r="BS19" s="122">
        <f>IFERROR(BR19/BN19,"-")</f>
        <v>41000</v>
      </c>
      <c r="BT19" s="123">
        <v>1</v>
      </c>
      <c r="BU19" s="123"/>
      <c r="BV19" s="123">
        <v>1</v>
      </c>
      <c r="BW19" s="124">
        <v>2</v>
      </c>
      <c r="BX19" s="125">
        <f>IF(P19=0,"",IF(BW19=0,"",(BW19/P19)))</f>
        <v>0.22222222222222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>
        <v>1</v>
      </c>
      <c r="CG19" s="132">
        <f>IF(P19=0,"",IF(CF19=0,"",(CF19/P19)))</f>
        <v>0.11111111111111</v>
      </c>
      <c r="CH19" s="133">
        <v>1</v>
      </c>
      <c r="CI19" s="134">
        <f>IFERROR(CH19/CF19,"-")</f>
        <v>1</v>
      </c>
      <c r="CJ19" s="135">
        <v>5000</v>
      </c>
      <c r="CK19" s="136">
        <f>IFERROR(CJ19/CF19,"-")</f>
        <v>5000</v>
      </c>
      <c r="CL19" s="137">
        <v>1</v>
      </c>
      <c r="CM19" s="137"/>
      <c r="CN19" s="137"/>
      <c r="CO19" s="138">
        <v>3</v>
      </c>
      <c r="CP19" s="139">
        <v>128000</v>
      </c>
      <c r="CQ19" s="139">
        <v>118000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/>
      <c r="B20" s="189" t="s">
        <v>95</v>
      </c>
      <c r="C20" s="189"/>
      <c r="D20" s="189" t="s">
        <v>62</v>
      </c>
      <c r="E20" s="189" t="s">
        <v>63</v>
      </c>
      <c r="F20" s="189" t="s">
        <v>64</v>
      </c>
      <c r="G20" s="88" t="s">
        <v>96</v>
      </c>
      <c r="H20" s="88" t="s">
        <v>88</v>
      </c>
      <c r="I20" s="88" t="s">
        <v>89</v>
      </c>
      <c r="J20" s="180"/>
      <c r="K20" s="79">
        <v>4</v>
      </c>
      <c r="L20" s="79">
        <v>0</v>
      </c>
      <c r="M20" s="79">
        <v>23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97</v>
      </c>
      <c r="C21" s="189"/>
      <c r="D21" s="189" t="s">
        <v>69</v>
      </c>
      <c r="E21" s="189" t="s">
        <v>70</v>
      </c>
      <c r="F21" s="189" t="s">
        <v>64</v>
      </c>
      <c r="G21" s="88"/>
      <c r="H21" s="88" t="s">
        <v>88</v>
      </c>
      <c r="I21" s="88" t="s">
        <v>91</v>
      </c>
      <c r="J21" s="180"/>
      <c r="K21" s="79">
        <v>10</v>
      </c>
      <c r="L21" s="79">
        <v>0</v>
      </c>
      <c r="M21" s="79">
        <v>47</v>
      </c>
      <c r="N21" s="89">
        <v>2</v>
      </c>
      <c r="O21" s="90">
        <v>0</v>
      </c>
      <c r="P21" s="91">
        <f>N21+O21</f>
        <v>2</v>
      </c>
      <c r="Q21" s="80">
        <f>IFERROR(P21/M21,"-")</f>
        <v>0.042553191489362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98</v>
      </c>
      <c r="C22" s="189"/>
      <c r="D22" s="189" t="s">
        <v>72</v>
      </c>
      <c r="E22" s="189" t="s">
        <v>73</v>
      </c>
      <c r="F22" s="189" t="s">
        <v>64</v>
      </c>
      <c r="G22" s="88"/>
      <c r="H22" s="88" t="s">
        <v>88</v>
      </c>
      <c r="I22" s="88" t="s">
        <v>93</v>
      </c>
      <c r="J22" s="180"/>
      <c r="K22" s="79">
        <v>2</v>
      </c>
      <c r="L22" s="79">
        <v>0</v>
      </c>
      <c r="M22" s="79">
        <v>32</v>
      </c>
      <c r="N22" s="89">
        <v>1</v>
      </c>
      <c r="O22" s="90">
        <v>0</v>
      </c>
      <c r="P22" s="91">
        <f>N22+O22</f>
        <v>1</v>
      </c>
      <c r="Q22" s="80">
        <f>IFERROR(P22/M22,"-")</f>
        <v>0.03125</v>
      </c>
      <c r="R22" s="79">
        <v>0</v>
      </c>
      <c r="S22" s="79">
        <v>0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99</v>
      </c>
      <c r="C23" s="189"/>
      <c r="D23" s="189" t="s">
        <v>78</v>
      </c>
      <c r="E23" s="189" t="s">
        <v>78</v>
      </c>
      <c r="F23" s="189" t="s">
        <v>79</v>
      </c>
      <c r="G23" s="88"/>
      <c r="H23" s="88"/>
      <c r="I23" s="88"/>
      <c r="J23" s="180"/>
      <c r="K23" s="79">
        <v>93</v>
      </c>
      <c r="L23" s="79">
        <v>59</v>
      </c>
      <c r="M23" s="79">
        <v>31</v>
      </c>
      <c r="N23" s="89">
        <v>10</v>
      </c>
      <c r="O23" s="90">
        <v>0</v>
      </c>
      <c r="P23" s="91">
        <f>N23+O23</f>
        <v>10</v>
      </c>
      <c r="Q23" s="80">
        <f>IFERROR(P23/M23,"-")</f>
        <v>0.32258064516129</v>
      </c>
      <c r="R23" s="79">
        <v>1</v>
      </c>
      <c r="S23" s="79">
        <v>1</v>
      </c>
      <c r="T23" s="80">
        <f>IFERROR(R23/(P23),"-")</f>
        <v>0.1</v>
      </c>
      <c r="U23" s="186"/>
      <c r="V23" s="82">
        <v>2</v>
      </c>
      <c r="W23" s="80">
        <f>IF(P23=0,"-",V23/P23)</f>
        <v>0.2</v>
      </c>
      <c r="X23" s="185">
        <v>21000</v>
      </c>
      <c r="Y23" s="186">
        <f>IFERROR(X23/P23,"-")</f>
        <v>2100</v>
      </c>
      <c r="Z23" s="186">
        <f>IFERROR(X23/V23,"-")</f>
        <v>10500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>
        <f>IF(P23=0,"",IF(BE23=0,"",(BE23/P23)))</f>
        <v>0</v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>
        <v>3</v>
      </c>
      <c r="BO23" s="118">
        <f>IF(P23=0,"",IF(BN23=0,"",(BN23/P23)))</f>
        <v>0.3</v>
      </c>
      <c r="BP23" s="119">
        <v>1</v>
      </c>
      <c r="BQ23" s="120">
        <f>IFERROR(BP23/BN23,"-")</f>
        <v>0.33333333333333</v>
      </c>
      <c r="BR23" s="121">
        <v>13000</v>
      </c>
      <c r="BS23" s="122">
        <f>IFERROR(BR23/BN23,"-")</f>
        <v>4333.3333333333</v>
      </c>
      <c r="BT23" s="123"/>
      <c r="BU23" s="123"/>
      <c r="BV23" s="123">
        <v>1</v>
      </c>
      <c r="BW23" s="124">
        <v>5</v>
      </c>
      <c r="BX23" s="125">
        <f>IF(P23=0,"",IF(BW23=0,"",(BW23/P23)))</f>
        <v>0.5</v>
      </c>
      <c r="BY23" s="126">
        <v>1</v>
      </c>
      <c r="BZ23" s="127">
        <f>IFERROR(BY23/BW23,"-")</f>
        <v>0.2</v>
      </c>
      <c r="CA23" s="128">
        <v>8000</v>
      </c>
      <c r="CB23" s="129">
        <f>IFERROR(CA23/BW23,"-")</f>
        <v>1600</v>
      </c>
      <c r="CC23" s="130"/>
      <c r="CD23" s="130">
        <v>1</v>
      </c>
      <c r="CE23" s="130"/>
      <c r="CF23" s="131">
        <v>2</v>
      </c>
      <c r="CG23" s="132">
        <f>IF(P23=0,"",IF(CF23=0,"",(CF23/P23)))</f>
        <v>0.2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2</v>
      </c>
      <c r="CP23" s="139">
        <v>21000</v>
      </c>
      <c r="CQ23" s="139">
        <v>13000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1.4659574468085</v>
      </c>
      <c r="B26" s="39"/>
      <c r="C26" s="39"/>
      <c r="D26" s="39"/>
      <c r="E26" s="39"/>
      <c r="F26" s="39"/>
      <c r="G26" s="40" t="s">
        <v>100</v>
      </c>
      <c r="H26" s="40"/>
      <c r="I26" s="40"/>
      <c r="J26" s="183">
        <f>SUM(J6:J25)</f>
        <v>1410000</v>
      </c>
      <c r="K26" s="41">
        <f>SUM(K6:K25)</f>
        <v>613</v>
      </c>
      <c r="L26" s="41">
        <f>SUM(L6:L25)</f>
        <v>238</v>
      </c>
      <c r="M26" s="41">
        <f>SUM(M6:M25)</f>
        <v>1091</v>
      </c>
      <c r="N26" s="41">
        <f>SUM(N6:N25)</f>
        <v>83</v>
      </c>
      <c r="O26" s="41">
        <f>SUM(O6:O25)</f>
        <v>1</v>
      </c>
      <c r="P26" s="41">
        <f>SUM(P6:P25)</f>
        <v>84</v>
      </c>
      <c r="Q26" s="42">
        <f>IFERROR(P26/M26,"-")</f>
        <v>0.076993583868011</v>
      </c>
      <c r="R26" s="76">
        <f>SUM(R6:R25)</f>
        <v>14</v>
      </c>
      <c r="S26" s="76">
        <f>SUM(S6:S25)</f>
        <v>18</v>
      </c>
      <c r="T26" s="42">
        <f>IFERROR(R26/P26,"-")</f>
        <v>0.16666666666667</v>
      </c>
      <c r="U26" s="188">
        <f>IFERROR(J26/P26,"-")</f>
        <v>16785.714285714</v>
      </c>
      <c r="V26" s="44">
        <f>SUM(V6:V25)</f>
        <v>21</v>
      </c>
      <c r="W26" s="42">
        <f>IFERROR(V26/P26,"-")</f>
        <v>0.25</v>
      </c>
      <c r="X26" s="183">
        <f>SUM(X6:X25)</f>
        <v>2067000</v>
      </c>
      <c r="Y26" s="183">
        <f>IFERROR(X26/P26,"-")</f>
        <v>24607.142857143</v>
      </c>
      <c r="Z26" s="183">
        <f>IFERROR(X26/V26,"-")</f>
        <v>98428.571428571</v>
      </c>
      <c r="AA26" s="183">
        <f>X26-J26</f>
        <v>657000</v>
      </c>
      <c r="AB26" s="45">
        <f>X26/J26</f>
        <v>1.4659574468085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5"/>
    <mergeCell ref="J11:J15"/>
    <mergeCell ref="U11:U15"/>
    <mergeCell ref="AA11:AA15"/>
    <mergeCell ref="AB11:AB15"/>
    <mergeCell ref="A16:A23"/>
    <mergeCell ref="J16:J23"/>
    <mergeCell ref="U16:U23"/>
    <mergeCell ref="AA16:AA23"/>
    <mergeCell ref="AB16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29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30</v>
      </c>
      <c r="CP2" s="158" t="s">
        <v>31</v>
      </c>
      <c r="CQ2" s="146" t="s">
        <v>32</v>
      </c>
      <c r="CR2" s="147"/>
      <c r="CS2" s="148"/>
    </row>
    <row r="3" spans="1:98" customHeight="1" ht="14.25">
      <c r="A3" s="11" t="s">
        <v>101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34</v>
      </c>
      <c r="AE3" s="150"/>
      <c r="AF3" s="150"/>
      <c r="AG3" s="150"/>
      <c r="AH3" s="150"/>
      <c r="AI3" s="150"/>
      <c r="AJ3" s="150"/>
      <c r="AK3" s="150"/>
      <c r="AL3" s="150"/>
      <c r="AM3" s="161" t="s">
        <v>35</v>
      </c>
      <c r="AN3" s="162"/>
      <c r="AO3" s="162"/>
      <c r="AP3" s="162"/>
      <c r="AQ3" s="162"/>
      <c r="AR3" s="162"/>
      <c r="AS3" s="162"/>
      <c r="AT3" s="162"/>
      <c r="AU3" s="163"/>
      <c r="AV3" s="164" t="s">
        <v>36</v>
      </c>
      <c r="AW3" s="165"/>
      <c r="AX3" s="165"/>
      <c r="AY3" s="165"/>
      <c r="AZ3" s="165"/>
      <c r="BA3" s="165"/>
      <c r="BB3" s="165"/>
      <c r="BC3" s="165"/>
      <c r="BD3" s="166"/>
      <c r="BE3" s="167" t="s">
        <v>37</v>
      </c>
      <c r="BF3" s="168"/>
      <c r="BG3" s="168"/>
      <c r="BH3" s="168"/>
      <c r="BI3" s="168"/>
      <c r="BJ3" s="168"/>
      <c r="BK3" s="168"/>
      <c r="BL3" s="168"/>
      <c r="BM3" s="169"/>
      <c r="BN3" s="170" t="s">
        <v>38</v>
      </c>
      <c r="BO3" s="171"/>
      <c r="BP3" s="171"/>
      <c r="BQ3" s="171"/>
      <c r="BR3" s="171"/>
      <c r="BS3" s="171"/>
      <c r="BT3" s="171"/>
      <c r="BU3" s="171"/>
      <c r="BV3" s="172"/>
      <c r="BW3" s="173" t="s">
        <v>39</v>
      </c>
      <c r="BX3" s="174"/>
      <c r="BY3" s="174"/>
      <c r="BZ3" s="174"/>
      <c r="CA3" s="174"/>
      <c r="CB3" s="174"/>
      <c r="CC3" s="174"/>
      <c r="CD3" s="174"/>
      <c r="CE3" s="175"/>
      <c r="CF3" s="176" t="s">
        <v>40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41</v>
      </c>
      <c r="CR3" s="152"/>
      <c r="CS3" s="153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157"/>
      <c r="CP4" s="160"/>
      <c r="CQ4" s="52" t="s">
        <v>59</v>
      </c>
      <c r="CR4" s="52" t="s">
        <v>60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2.85</v>
      </c>
      <c r="B6" s="189" t="s">
        <v>102</v>
      </c>
      <c r="C6" s="189" t="s">
        <v>103</v>
      </c>
      <c r="D6" s="189" t="s">
        <v>104</v>
      </c>
      <c r="E6" s="189" t="s">
        <v>105</v>
      </c>
      <c r="F6" s="189" t="s">
        <v>64</v>
      </c>
      <c r="G6" s="88" t="s">
        <v>106</v>
      </c>
      <c r="H6" s="88" t="s">
        <v>107</v>
      </c>
      <c r="I6" s="88" t="s">
        <v>108</v>
      </c>
      <c r="J6" s="180">
        <v>240000</v>
      </c>
      <c r="K6" s="79">
        <v>17</v>
      </c>
      <c r="L6" s="79">
        <v>0</v>
      </c>
      <c r="M6" s="79">
        <v>77</v>
      </c>
      <c r="N6" s="89">
        <v>4</v>
      </c>
      <c r="O6" s="90">
        <v>0</v>
      </c>
      <c r="P6" s="91">
        <f>N6+O6</f>
        <v>4</v>
      </c>
      <c r="Q6" s="80">
        <f>IFERROR(P6/M6,"-")</f>
        <v>0.051948051948052</v>
      </c>
      <c r="R6" s="79">
        <v>1</v>
      </c>
      <c r="S6" s="79">
        <v>1</v>
      </c>
      <c r="T6" s="80">
        <f>IFERROR(R6/(P6),"-")</f>
        <v>0.25</v>
      </c>
      <c r="U6" s="186">
        <f>IFERROR(J6/SUM(N6:O9),"-")</f>
        <v>9600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SUM(X6:X9)-SUM(J6:J9)</f>
        <v>444000</v>
      </c>
      <c r="AB6" s="83">
        <f>SUM(X6:X9)/SUM(J6:J9)</f>
        <v>2.85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109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71</v>
      </c>
      <c r="L7" s="79">
        <v>20</v>
      </c>
      <c r="M7" s="79">
        <v>8</v>
      </c>
      <c r="N7" s="89">
        <v>3</v>
      </c>
      <c r="O7" s="90">
        <v>0</v>
      </c>
      <c r="P7" s="91">
        <f>N7+O7</f>
        <v>3</v>
      </c>
      <c r="Q7" s="80">
        <f>IFERROR(P7/M7,"-")</f>
        <v>0.375</v>
      </c>
      <c r="R7" s="79">
        <v>3</v>
      </c>
      <c r="S7" s="79">
        <v>0</v>
      </c>
      <c r="T7" s="80">
        <f>IFERROR(R7/(P7),"-")</f>
        <v>1</v>
      </c>
      <c r="U7" s="186"/>
      <c r="V7" s="82">
        <v>1</v>
      </c>
      <c r="W7" s="80">
        <f>IF(P7=0,"-",V7/P7)</f>
        <v>0.33333333333333</v>
      </c>
      <c r="X7" s="185">
        <v>23000</v>
      </c>
      <c r="Y7" s="186">
        <f>IFERROR(X7/P7,"-")</f>
        <v>7666.6666666667</v>
      </c>
      <c r="Z7" s="186">
        <f>IFERROR(X7/V7,"-")</f>
        <v>23000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0.33333333333333</v>
      </c>
      <c r="BP7" s="119">
        <v>1</v>
      </c>
      <c r="BQ7" s="120">
        <f>IFERROR(BP7/BN7,"-")</f>
        <v>1</v>
      </c>
      <c r="BR7" s="121">
        <v>23000</v>
      </c>
      <c r="BS7" s="122">
        <f>IFERROR(BR7/BN7,"-")</f>
        <v>23000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2</v>
      </c>
      <c r="CG7" s="132">
        <f>IF(P7=0,"",IF(CF7=0,"",(CF7/P7)))</f>
        <v>0.66666666666667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23000</v>
      </c>
      <c r="CQ7" s="139">
        <v>23000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110</v>
      </c>
      <c r="C8" s="189" t="s">
        <v>103</v>
      </c>
      <c r="D8" s="189" t="s">
        <v>104</v>
      </c>
      <c r="E8" s="189" t="s">
        <v>111</v>
      </c>
      <c r="F8" s="189" t="s">
        <v>64</v>
      </c>
      <c r="G8" s="88" t="s">
        <v>106</v>
      </c>
      <c r="H8" s="88" t="s">
        <v>107</v>
      </c>
      <c r="I8" s="88"/>
      <c r="J8" s="180"/>
      <c r="K8" s="79">
        <v>13</v>
      </c>
      <c r="L8" s="79">
        <v>0</v>
      </c>
      <c r="M8" s="79">
        <v>59</v>
      </c>
      <c r="N8" s="89">
        <v>6</v>
      </c>
      <c r="O8" s="90">
        <v>1</v>
      </c>
      <c r="P8" s="91">
        <f>N8+O8</f>
        <v>7</v>
      </c>
      <c r="Q8" s="80">
        <f>IFERROR(P8/M8,"-")</f>
        <v>0.11864406779661</v>
      </c>
      <c r="R8" s="79">
        <v>2</v>
      </c>
      <c r="S8" s="79">
        <v>1</v>
      </c>
      <c r="T8" s="80">
        <f>IFERROR(R8/(P8),"-")</f>
        <v>0.28571428571429</v>
      </c>
      <c r="U8" s="186"/>
      <c r="V8" s="82">
        <v>1</v>
      </c>
      <c r="W8" s="80">
        <f>IF(P8=0,"-",V8/P8)</f>
        <v>0.14285714285714</v>
      </c>
      <c r="X8" s="185">
        <v>13000</v>
      </c>
      <c r="Y8" s="186">
        <f>IFERROR(X8/P8,"-")</f>
        <v>1857.1428571429</v>
      </c>
      <c r="Z8" s="186">
        <f>IFERROR(X8/V8,"-")</f>
        <v>13000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0.14285714285714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0.14285714285714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0.14285714285714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0.14285714285714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3</v>
      </c>
      <c r="BX8" s="125">
        <f>IF(P8=0,"",IF(BW8=0,"",(BW8/P8)))</f>
        <v>0.42857142857143</v>
      </c>
      <c r="BY8" s="126">
        <v>1</v>
      </c>
      <c r="BZ8" s="127">
        <f>IFERROR(BY8/BW8,"-")</f>
        <v>0.33333333333333</v>
      </c>
      <c r="CA8" s="128">
        <v>13000</v>
      </c>
      <c r="CB8" s="129">
        <f>IFERROR(CA8/BW8,"-")</f>
        <v>4333.3333333333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13000</v>
      </c>
      <c r="CQ8" s="139">
        <v>13000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112</v>
      </c>
      <c r="C9" s="189"/>
      <c r="D9" s="189"/>
      <c r="E9" s="189"/>
      <c r="F9" s="189" t="s">
        <v>79</v>
      </c>
      <c r="G9" s="88"/>
      <c r="H9" s="88"/>
      <c r="I9" s="88"/>
      <c r="J9" s="180"/>
      <c r="K9" s="79">
        <v>178</v>
      </c>
      <c r="L9" s="79">
        <v>38</v>
      </c>
      <c r="M9" s="79">
        <v>37</v>
      </c>
      <c r="N9" s="89">
        <v>10</v>
      </c>
      <c r="O9" s="90">
        <v>1</v>
      </c>
      <c r="P9" s="91">
        <f>N9+O9</f>
        <v>11</v>
      </c>
      <c r="Q9" s="80">
        <f>IFERROR(P9/M9,"-")</f>
        <v>0.2972972972973</v>
      </c>
      <c r="R9" s="79">
        <v>3</v>
      </c>
      <c r="S9" s="79">
        <v>0</v>
      </c>
      <c r="T9" s="80">
        <f>IFERROR(R9/(P9),"-")</f>
        <v>0.27272727272727</v>
      </c>
      <c r="U9" s="186"/>
      <c r="V9" s="82">
        <v>2</v>
      </c>
      <c r="W9" s="80">
        <f>IF(P9=0,"-",V9/P9)</f>
        <v>0.18181818181818</v>
      </c>
      <c r="X9" s="185">
        <v>648000</v>
      </c>
      <c r="Y9" s="186">
        <f>IFERROR(X9/P9,"-")</f>
        <v>58909.090909091</v>
      </c>
      <c r="Z9" s="186">
        <f>IFERROR(X9/V9,"-")</f>
        <v>324000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0.090909090909091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0.090909090909091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4</v>
      </c>
      <c r="BF9" s="111">
        <f>IF(P9=0,"",IF(BE9=0,"",(BE9/P9)))</f>
        <v>0.36363636363636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0.27272727272727</v>
      </c>
      <c r="BP9" s="119">
        <v>1</v>
      </c>
      <c r="BQ9" s="120">
        <f>IFERROR(BP9/BN9,"-")</f>
        <v>0.33333333333333</v>
      </c>
      <c r="BR9" s="121">
        <v>645000</v>
      </c>
      <c r="BS9" s="122">
        <f>IFERROR(BR9/BN9,"-")</f>
        <v>215000</v>
      </c>
      <c r="BT9" s="123"/>
      <c r="BU9" s="123"/>
      <c r="BV9" s="123">
        <v>1</v>
      </c>
      <c r="BW9" s="124">
        <v>2</v>
      </c>
      <c r="BX9" s="125">
        <f>IF(P9=0,"",IF(BW9=0,"",(BW9/P9)))</f>
        <v>0.18181818181818</v>
      </c>
      <c r="BY9" s="126">
        <v>1</v>
      </c>
      <c r="BZ9" s="127">
        <f>IFERROR(BY9/BW9,"-")</f>
        <v>0.5</v>
      </c>
      <c r="CA9" s="128">
        <v>3000</v>
      </c>
      <c r="CB9" s="129">
        <f>IFERROR(CA9/BW9,"-")</f>
        <v>1500</v>
      </c>
      <c r="CC9" s="130">
        <v>1</v>
      </c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648000</v>
      </c>
      <c r="CQ9" s="139">
        <v>645000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4.1944444444444</v>
      </c>
      <c r="B10" s="189" t="s">
        <v>113</v>
      </c>
      <c r="C10" s="189" t="s">
        <v>114</v>
      </c>
      <c r="D10" s="189" t="s">
        <v>115</v>
      </c>
      <c r="E10" s="189"/>
      <c r="F10" s="189" t="s">
        <v>64</v>
      </c>
      <c r="G10" s="88" t="s">
        <v>116</v>
      </c>
      <c r="H10" s="88" t="s">
        <v>117</v>
      </c>
      <c r="I10" s="88" t="s">
        <v>118</v>
      </c>
      <c r="J10" s="180">
        <v>72000</v>
      </c>
      <c r="K10" s="79">
        <v>38</v>
      </c>
      <c r="L10" s="79">
        <v>0</v>
      </c>
      <c r="M10" s="79">
        <v>190</v>
      </c>
      <c r="N10" s="89">
        <v>9</v>
      </c>
      <c r="O10" s="90">
        <v>0</v>
      </c>
      <c r="P10" s="91">
        <f>N10+O10</f>
        <v>9</v>
      </c>
      <c r="Q10" s="80">
        <f>IFERROR(P10/M10,"-")</f>
        <v>0.047368421052632</v>
      </c>
      <c r="R10" s="79">
        <v>3</v>
      </c>
      <c r="S10" s="79">
        <v>1</v>
      </c>
      <c r="T10" s="80">
        <f>IFERROR(R10/(P10),"-")</f>
        <v>0.33333333333333</v>
      </c>
      <c r="U10" s="186">
        <f>IFERROR(J10/SUM(N10:O11),"-")</f>
        <v>2666.6666666667</v>
      </c>
      <c r="V10" s="82">
        <v>1</v>
      </c>
      <c r="W10" s="80">
        <f>IF(P10=0,"-",V10/P10)</f>
        <v>0.11111111111111</v>
      </c>
      <c r="X10" s="185">
        <v>5000</v>
      </c>
      <c r="Y10" s="186">
        <f>IFERROR(X10/P10,"-")</f>
        <v>555.55555555556</v>
      </c>
      <c r="Z10" s="186">
        <f>IFERROR(X10/V10,"-")</f>
        <v>5000</v>
      </c>
      <c r="AA10" s="180">
        <f>SUM(X10:X11)-SUM(J10:J11)</f>
        <v>230000</v>
      </c>
      <c r="AB10" s="83">
        <f>SUM(X10:X11)/SUM(J10:J11)</f>
        <v>4.1944444444444</v>
      </c>
      <c r="AC10" s="77"/>
      <c r="AD10" s="92">
        <v>2</v>
      </c>
      <c r="AE10" s="93">
        <f>IF(P10=0,"",IF(AD10=0,"",(AD10/P10)))</f>
        <v>0.22222222222222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2</v>
      </c>
      <c r="AW10" s="105">
        <f>IF(P10=0,"",IF(AV10=0,"",(AV10/P10)))</f>
        <v>0.22222222222222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0.11111111111111</v>
      </c>
      <c r="BG10" s="110">
        <v>1</v>
      </c>
      <c r="BH10" s="112">
        <f>IFERROR(BG10/BE10,"-")</f>
        <v>1</v>
      </c>
      <c r="BI10" s="113">
        <v>5000</v>
      </c>
      <c r="BJ10" s="114">
        <f>IFERROR(BI10/BE10,"-")</f>
        <v>5000</v>
      </c>
      <c r="BK10" s="115">
        <v>1</v>
      </c>
      <c r="BL10" s="115"/>
      <c r="BM10" s="115"/>
      <c r="BN10" s="117">
        <v>4</v>
      </c>
      <c r="BO10" s="118">
        <f>IF(P10=0,"",IF(BN10=0,"",(BN10/P10)))</f>
        <v>0.44444444444444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5000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119</v>
      </c>
      <c r="C11" s="189"/>
      <c r="D11" s="189"/>
      <c r="E11" s="189"/>
      <c r="F11" s="189" t="s">
        <v>79</v>
      </c>
      <c r="G11" s="88"/>
      <c r="H11" s="88"/>
      <c r="I11" s="88"/>
      <c r="J11" s="180"/>
      <c r="K11" s="79">
        <v>321</v>
      </c>
      <c r="L11" s="79">
        <v>109</v>
      </c>
      <c r="M11" s="79">
        <v>114</v>
      </c>
      <c r="N11" s="89">
        <v>18</v>
      </c>
      <c r="O11" s="90">
        <v>0</v>
      </c>
      <c r="P11" s="91">
        <f>N11+O11</f>
        <v>18</v>
      </c>
      <c r="Q11" s="80">
        <f>IFERROR(P11/M11,"-")</f>
        <v>0.15789473684211</v>
      </c>
      <c r="R11" s="79">
        <v>6</v>
      </c>
      <c r="S11" s="79">
        <v>3</v>
      </c>
      <c r="T11" s="80">
        <f>IFERROR(R11/(P11),"-")</f>
        <v>0.33333333333333</v>
      </c>
      <c r="U11" s="186"/>
      <c r="V11" s="82">
        <v>5</v>
      </c>
      <c r="W11" s="80">
        <f>IF(P11=0,"-",V11/P11)</f>
        <v>0.27777777777778</v>
      </c>
      <c r="X11" s="185">
        <v>297000</v>
      </c>
      <c r="Y11" s="186">
        <f>IFERROR(X11/P11,"-")</f>
        <v>16500</v>
      </c>
      <c r="Z11" s="186">
        <f>IFERROR(X11/V11,"-")</f>
        <v>59400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0.055555555555556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10</v>
      </c>
      <c r="BF11" s="111">
        <f>IF(P11=0,"",IF(BE11=0,"",(BE11/P11)))</f>
        <v>0.55555555555556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2</v>
      </c>
      <c r="BO11" s="118">
        <f>IF(P11=0,"",IF(BN11=0,"",(BN11/P11)))</f>
        <v>0.11111111111111</v>
      </c>
      <c r="BP11" s="119">
        <v>1</v>
      </c>
      <c r="BQ11" s="120">
        <f>IFERROR(BP11/BN11,"-")</f>
        <v>0.5</v>
      </c>
      <c r="BR11" s="121">
        <v>95000</v>
      </c>
      <c r="BS11" s="122">
        <f>IFERROR(BR11/BN11,"-")</f>
        <v>47500</v>
      </c>
      <c r="BT11" s="123"/>
      <c r="BU11" s="123"/>
      <c r="BV11" s="123">
        <v>1</v>
      </c>
      <c r="BW11" s="124">
        <v>4</v>
      </c>
      <c r="BX11" s="125">
        <f>IF(P11=0,"",IF(BW11=0,"",(BW11/P11)))</f>
        <v>0.22222222222222</v>
      </c>
      <c r="BY11" s="126">
        <v>4</v>
      </c>
      <c r="BZ11" s="127">
        <f>IFERROR(BY11/BW11,"-")</f>
        <v>1</v>
      </c>
      <c r="CA11" s="128">
        <v>202000</v>
      </c>
      <c r="CB11" s="129">
        <f>IFERROR(CA11/BW11,"-")</f>
        <v>50500</v>
      </c>
      <c r="CC11" s="130"/>
      <c r="CD11" s="130"/>
      <c r="CE11" s="130">
        <v>4</v>
      </c>
      <c r="CF11" s="131">
        <v>1</v>
      </c>
      <c r="CG11" s="132">
        <f>IF(P11=0,"",IF(CF11=0,"",(CF11/P11)))</f>
        <v>0.055555555555556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5</v>
      </c>
      <c r="CP11" s="139">
        <v>297000</v>
      </c>
      <c r="CQ11" s="139">
        <v>128000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1.5444444444444</v>
      </c>
      <c r="B12" s="189" t="s">
        <v>120</v>
      </c>
      <c r="C12" s="189" t="s">
        <v>121</v>
      </c>
      <c r="D12" s="189" t="s">
        <v>122</v>
      </c>
      <c r="E12" s="189"/>
      <c r="F12" s="189" t="s">
        <v>64</v>
      </c>
      <c r="G12" s="88" t="s">
        <v>123</v>
      </c>
      <c r="H12" s="88" t="s">
        <v>124</v>
      </c>
      <c r="I12" s="88" t="s">
        <v>125</v>
      </c>
      <c r="J12" s="180">
        <v>90000</v>
      </c>
      <c r="K12" s="79">
        <v>22</v>
      </c>
      <c r="L12" s="79">
        <v>0</v>
      </c>
      <c r="M12" s="79">
        <v>70</v>
      </c>
      <c r="N12" s="89">
        <v>3</v>
      </c>
      <c r="O12" s="90">
        <v>0</v>
      </c>
      <c r="P12" s="91">
        <f>N12+O12</f>
        <v>3</v>
      </c>
      <c r="Q12" s="80">
        <f>IFERROR(P12/M12,"-")</f>
        <v>0.042857142857143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5294.1176470588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49000</v>
      </c>
      <c r="AB12" s="83">
        <f>SUM(X12:X13)/SUM(J12:J13)</f>
        <v>1.5444444444444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2</v>
      </c>
      <c r="AN12" s="99">
        <f>IF(P12=0,"",IF(AM12=0,"",(AM12/P12)))</f>
        <v>0.66666666666667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>
        <v>1</v>
      </c>
      <c r="AW12" s="105">
        <f>IF(P12=0,"",IF(AV12=0,"",(AV12/P12)))</f>
        <v>0.33333333333333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126</v>
      </c>
      <c r="C13" s="189"/>
      <c r="D13" s="189"/>
      <c r="E13" s="189"/>
      <c r="F13" s="189" t="s">
        <v>79</v>
      </c>
      <c r="G13" s="88"/>
      <c r="H13" s="88"/>
      <c r="I13" s="88"/>
      <c r="J13" s="180"/>
      <c r="K13" s="79">
        <v>113</v>
      </c>
      <c r="L13" s="79">
        <v>60</v>
      </c>
      <c r="M13" s="79">
        <v>78</v>
      </c>
      <c r="N13" s="89">
        <v>14</v>
      </c>
      <c r="O13" s="90">
        <v>0</v>
      </c>
      <c r="P13" s="91">
        <f>N13+O13</f>
        <v>14</v>
      </c>
      <c r="Q13" s="80">
        <f>IFERROR(P13/M13,"-")</f>
        <v>0.17948717948718</v>
      </c>
      <c r="R13" s="79">
        <v>4</v>
      </c>
      <c r="S13" s="79">
        <v>5</v>
      </c>
      <c r="T13" s="80">
        <f>IFERROR(R13/(P13),"-")</f>
        <v>0.28571428571429</v>
      </c>
      <c r="U13" s="186"/>
      <c r="V13" s="82">
        <v>3</v>
      </c>
      <c r="W13" s="80">
        <f>IF(P13=0,"-",V13/P13)</f>
        <v>0.21428571428571</v>
      </c>
      <c r="X13" s="185">
        <v>139000</v>
      </c>
      <c r="Y13" s="186">
        <f>IFERROR(X13/P13,"-")</f>
        <v>9928.5714285714</v>
      </c>
      <c r="Z13" s="186">
        <f>IFERROR(X13/V13,"-")</f>
        <v>46333.333333333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0.071428571428571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5</v>
      </c>
      <c r="BF13" s="111">
        <f>IF(P13=0,"",IF(BE13=0,"",(BE13/P13)))</f>
        <v>0.35714285714286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5</v>
      </c>
      <c r="BO13" s="118">
        <f>IF(P13=0,"",IF(BN13=0,"",(BN13/P13)))</f>
        <v>0.35714285714286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0.14285714285714</v>
      </c>
      <c r="BY13" s="126">
        <v>2</v>
      </c>
      <c r="BZ13" s="127">
        <f>IFERROR(BY13/BW13,"-")</f>
        <v>1</v>
      </c>
      <c r="CA13" s="128">
        <v>61000</v>
      </c>
      <c r="CB13" s="129">
        <f>IFERROR(CA13/BW13,"-")</f>
        <v>30500</v>
      </c>
      <c r="CC13" s="130">
        <v>1</v>
      </c>
      <c r="CD13" s="130"/>
      <c r="CE13" s="130">
        <v>1</v>
      </c>
      <c r="CF13" s="131">
        <v>1</v>
      </c>
      <c r="CG13" s="132">
        <f>IF(P13=0,"",IF(CF13=0,"",(CF13/P13)))</f>
        <v>0.071428571428571</v>
      </c>
      <c r="CH13" s="133">
        <v>1</v>
      </c>
      <c r="CI13" s="134">
        <f>IFERROR(CH13/CF13,"-")</f>
        <v>1</v>
      </c>
      <c r="CJ13" s="135">
        <v>78000</v>
      </c>
      <c r="CK13" s="136">
        <f>IFERROR(CJ13/CF13,"-")</f>
        <v>78000</v>
      </c>
      <c r="CL13" s="137"/>
      <c r="CM13" s="137"/>
      <c r="CN13" s="137">
        <v>1</v>
      </c>
      <c r="CO13" s="138">
        <v>3</v>
      </c>
      <c r="CP13" s="139">
        <v>139000</v>
      </c>
      <c r="CQ13" s="139">
        <v>78000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0.066666666666667</v>
      </c>
      <c r="B14" s="189" t="s">
        <v>127</v>
      </c>
      <c r="C14" s="189" t="s">
        <v>128</v>
      </c>
      <c r="D14" s="189" t="s">
        <v>129</v>
      </c>
      <c r="E14" s="189"/>
      <c r="F14" s="189" t="s">
        <v>64</v>
      </c>
      <c r="G14" s="88" t="s">
        <v>130</v>
      </c>
      <c r="H14" s="88" t="s">
        <v>131</v>
      </c>
      <c r="I14" s="88" t="s">
        <v>108</v>
      </c>
      <c r="J14" s="180">
        <v>150000</v>
      </c>
      <c r="K14" s="79">
        <v>14</v>
      </c>
      <c r="L14" s="79">
        <v>0</v>
      </c>
      <c r="M14" s="79">
        <v>38</v>
      </c>
      <c r="N14" s="89">
        <v>4</v>
      </c>
      <c r="O14" s="90">
        <v>0</v>
      </c>
      <c r="P14" s="91">
        <f>N14+O14</f>
        <v>4</v>
      </c>
      <c r="Q14" s="80">
        <f>IFERROR(P14/M14,"-")</f>
        <v>0.10526315789474</v>
      </c>
      <c r="R14" s="79">
        <v>1</v>
      </c>
      <c r="S14" s="79">
        <v>0</v>
      </c>
      <c r="T14" s="80">
        <f>IFERROR(R14/(P14),"-")</f>
        <v>0.25</v>
      </c>
      <c r="U14" s="186">
        <f>IFERROR(J14/SUM(N14:O15),"-")</f>
        <v>16666.666666667</v>
      </c>
      <c r="V14" s="82">
        <v>1</v>
      </c>
      <c r="W14" s="80">
        <f>IF(P14=0,"-",V14/P14)</f>
        <v>0.25</v>
      </c>
      <c r="X14" s="185">
        <v>10000</v>
      </c>
      <c r="Y14" s="186">
        <f>IFERROR(X14/P14,"-")</f>
        <v>2500</v>
      </c>
      <c r="Z14" s="186">
        <f>IFERROR(X14/V14,"-")</f>
        <v>10000</v>
      </c>
      <c r="AA14" s="180">
        <f>SUM(X14:X15)-SUM(J14:J15)</f>
        <v>-140000</v>
      </c>
      <c r="AB14" s="83">
        <f>SUM(X14:X15)/SUM(J14:J15)</f>
        <v>0.066666666666667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2</v>
      </c>
      <c r="BO14" s="118">
        <f>IF(P14=0,"",IF(BN14=0,"",(BN14/P14)))</f>
        <v>0.5</v>
      </c>
      <c r="BP14" s="119">
        <v>1</v>
      </c>
      <c r="BQ14" s="120">
        <f>IFERROR(BP14/BN14,"-")</f>
        <v>0.5</v>
      </c>
      <c r="BR14" s="121">
        <v>10000</v>
      </c>
      <c r="BS14" s="122">
        <f>IFERROR(BR14/BN14,"-")</f>
        <v>5000</v>
      </c>
      <c r="BT14" s="123"/>
      <c r="BU14" s="123">
        <v>1</v>
      </c>
      <c r="BV14" s="123"/>
      <c r="BW14" s="124">
        <v>1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10000</v>
      </c>
      <c r="CQ14" s="139">
        <v>10000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132</v>
      </c>
      <c r="C15" s="189"/>
      <c r="D15" s="189"/>
      <c r="E15" s="189"/>
      <c r="F15" s="189" t="s">
        <v>79</v>
      </c>
      <c r="G15" s="88"/>
      <c r="H15" s="88"/>
      <c r="I15" s="88"/>
      <c r="J15" s="180"/>
      <c r="K15" s="79">
        <v>67</v>
      </c>
      <c r="L15" s="79">
        <v>31</v>
      </c>
      <c r="M15" s="79">
        <v>23</v>
      </c>
      <c r="N15" s="89">
        <v>5</v>
      </c>
      <c r="O15" s="90">
        <v>0</v>
      </c>
      <c r="P15" s="91">
        <f>N15+O15</f>
        <v>5</v>
      </c>
      <c r="Q15" s="80">
        <f>IFERROR(P15/M15,"-")</f>
        <v>0.21739130434783</v>
      </c>
      <c r="R15" s="79">
        <v>0</v>
      </c>
      <c r="S15" s="79">
        <v>2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0.2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2</v>
      </c>
      <c r="BX15" s="125">
        <f>IF(P15=0,"",IF(BW15=0,"",(BW15/P15)))</f>
        <v>0.4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3.3684210526316</v>
      </c>
      <c r="B16" s="189" t="s">
        <v>133</v>
      </c>
      <c r="C16" s="189" t="s">
        <v>134</v>
      </c>
      <c r="D16" s="189" t="s">
        <v>129</v>
      </c>
      <c r="E16" s="189"/>
      <c r="F16" s="189" t="s">
        <v>64</v>
      </c>
      <c r="G16" s="88" t="s">
        <v>135</v>
      </c>
      <c r="H16" s="88" t="s">
        <v>131</v>
      </c>
      <c r="I16" s="88" t="s">
        <v>136</v>
      </c>
      <c r="J16" s="180">
        <v>114000</v>
      </c>
      <c r="K16" s="79">
        <v>14</v>
      </c>
      <c r="L16" s="79">
        <v>0</v>
      </c>
      <c r="M16" s="79">
        <v>39</v>
      </c>
      <c r="N16" s="89">
        <v>6</v>
      </c>
      <c r="O16" s="90">
        <v>0</v>
      </c>
      <c r="P16" s="91">
        <f>N16+O16</f>
        <v>6</v>
      </c>
      <c r="Q16" s="80">
        <f>IFERROR(P16/M16,"-")</f>
        <v>0.15384615384615</v>
      </c>
      <c r="R16" s="79">
        <v>1</v>
      </c>
      <c r="S16" s="79">
        <v>1</v>
      </c>
      <c r="T16" s="80">
        <f>IFERROR(R16/(P16),"-")</f>
        <v>0.16666666666667</v>
      </c>
      <c r="U16" s="186">
        <f>IFERROR(J16/SUM(N16:O17),"-")</f>
        <v>6705.8823529412</v>
      </c>
      <c r="V16" s="82">
        <v>2</v>
      </c>
      <c r="W16" s="80">
        <f>IF(P16=0,"-",V16/P16)</f>
        <v>0.33333333333333</v>
      </c>
      <c r="X16" s="185">
        <v>10000</v>
      </c>
      <c r="Y16" s="186">
        <f>IFERROR(X16/P16,"-")</f>
        <v>1666.6666666667</v>
      </c>
      <c r="Z16" s="186">
        <f>IFERROR(X16/V16,"-")</f>
        <v>5000</v>
      </c>
      <c r="AA16" s="180">
        <f>SUM(X16:X17)-SUM(J16:J17)</f>
        <v>270000</v>
      </c>
      <c r="AB16" s="83">
        <f>SUM(X16:X17)/SUM(J16:J17)</f>
        <v>3.3684210526316</v>
      </c>
      <c r="AC16" s="77"/>
      <c r="AD16" s="92">
        <v>1</v>
      </c>
      <c r="AE16" s="93">
        <f>IF(P16=0,"",IF(AD16=0,"",(AD16/P16)))</f>
        <v>0.16666666666667</v>
      </c>
      <c r="AF16" s="92"/>
      <c r="AG16" s="94">
        <f>IFERROR(AF16/AD16,"-")</f>
        <v>0</v>
      </c>
      <c r="AH16" s="95"/>
      <c r="AI16" s="96">
        <f>IFERROR(AH16/AD16,"-")</f>
        <v>0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5000</v>
      </c>
      <c r="BS16" s="122">
        <f>IFERROR(BR16/BN16,"-")</f>
        <v>1666.6666666667</v>
      </c>
      <c r="BT16" s="123">
        <v>1</v>
      </c>
      <c r="BU16" s="123"/>
      <c r="BV16" s="123"/>
      <c r="BW16" s="124">
        <v>1</v>
      </c>
      <c r="BX16" s="125">
        <f>IF(P16=0,"",IF(BW16=0,"",(BW16/P16)))</f>
        <v>0.16666666666667</v>
      </c>
      <c r="BY16" s="126">
        <v>1</v>
      </c>
      <c r="BZ16" s="127">
        <f>IFERROR(BY16/BW16,"-")</f>
        <v>1</v>
      </c>
      <c r="CA16" s="128">
        <v>5000</v>
      </c>
      <c r="CB16" s="129">
        <f>IFERROR(CA16/BW16,"-")</f>
        <v>5000</v>
      </c>
      <c r="CC16" s="130">
        <v>1</v>
      </c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10000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137</v>
      </c>
      <c r="C17" s="189"/>
      <c r="D17" s="189"/>
      <c r="E17" s="189"/>
      <c r="F17" s="189" t="s">
        <v>79</v>
      </c>
      <c r="G17" s="88"/>
      <c r="H17" s="88"/>
      <c r="I17" s="88"/>
      <c r="J17" s="180"/>
      <c r="K17" s="79">
        <v>59</v>
      </c>
      <c r="L17" s="79">
        <v>30</v>
      </c>
      <c r="M17" s="79">
        <v>28</v>
      </c>
      <c r="N17" s="89">
        <v>11</v>
      </c>
      <c r="O17" s="90">
        <v>0</v>
      </c>
      <c r="P17" s="91">
        <f>N17+O17</f>
        <v>11</v>
      </c>
      <c r="Q17" s="80">
        <f>IFERROR(P17/M17,"-")</f>
        <v>0.39285714285714</v>
      </c>
      <c r="R17" s="79">
        <v>4</v>
      </c>
      <c r="S17" s="79">
        <v>0</v>
      </c>
      <c r="T17" s="80">
        <f>IFERROR(R17/(P17),"-")</f>
        <v>0.36363636363636</v>
      </c>
      <c r="U17" s="186"/>
      <c r="V17" s="82">
        <v>5</v>
      </c>
      <c r="W17" s="80">
        <f>IF(P17=0,"-",V17/P17)</f>
        <v>0.45454545454545</v>
      </c>
      <c r="X17" s="185">
        <v>374000</v>
      </c>
      <c r="Y17" s="186">
        <f>IFERROR(X17/P17,"-")</f>
        <v>34000</v>
      </c>
      <c r="Z17" s="186">
        <f>IFERROR(X17/V17,"-")</f>
        <v>74800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0.18181818181818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2</v>
      </c>
      <c r="BF17" s="111">
        <f>IF(P17=0,"",IF(BE17=0,"",(BE17/P17)))</f>
        <v>0.18181818181818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0.27272727272727</v>
      </c>
      <c r="BP17" s="119">
        <v>2</v>
      </c>
      <c r="BQ17" s="120">
        <f>IFERROR(BP17/BN17,"-")</f>
        <v>0.66666666666667</v>
      </c>
      <c r="BR17" s="121">
        <v>96000</v>
      </c>
      <c r="BS17" s="122">
        <f>IFERROR(BR17/BN17,"-")</f>
        <v>32000</v>
      </c>
      <c r="BT17" s="123"/>
      <c r="BU17" s="123"/>
      <c r="BV17" s="123">
        <v>2</v>
      </c>
      <c r="BW17" s="124">
        <v>2</v>
      </c>
      <c r="BX17" s="125">
        <f>IF(P17=0,"",IF(BW17=0,"",(BW17/P17)))</f>
        <v>0.18181818181818</v>
      </c>
      <c r="BY17" s="126">
        <v>2</v>
      </c>
      <c r="BZ17" s="127">
        <f>IFERROR(BY17/BW17,"-")</f>
        <v>1</v>
      </c>
      <c r="CA17" s="128">
        <v>160000</v>
      </c>
      <c r="CB17" s="129">
        <f>IFERROR(CA17/BW17,"-")</f>
        <v>80000</v>
      </c>
      <c r="CC17" s="130"/>
      <c r="CD17" s="130"/>
      <c r="CE17" s="130">
        <v>2</v>
      </c>
      <c r="CF17" s="131">
        <v>2</v>
      </c>
      <c r="CG17" s="132">
        <f>IF(P17=0,"",IF(CF17=0,"",(CF17/P17)))</f>
        <v>0.18181818181818</v>
      </c>
      <c r="CH17" s="133">
        <v>1</v>
      </c>
      <c r="CI17" s="134">
        <f>IFERROR(CH17/CF17,"-")</f>
        <v>0.5</v>
      </c>
      <c r="CJ17" s="135">
        <v>118000</v>
      </c>
      <c r="CK17" s="136">
        <f>IFERROR(CJ17/CF17,"-")</f>
        <v>59000</v>
      </c>
      <c r="CL17" s="137"/>
      <c r="CM17" s="137"/>
      <c r="CN17" s="137">
        <v>1</v>
      </c>
      <c r="CO17" s="138">
        <v>5</v>
      </c>
      <c r="CP17" s="139">
        <v>374000</v>
      </c>
      <c r="CQ17" s="139">
        <v>118000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138</v>
      </c>
      <c r="C18" s="189" t="s">
        <v>139</v>
      </c>
      <c r="D18" s="189" t="s">
        <v>122</v>
      </c>
      <c r="E18" s="189"/>
      <c r="F18" s="189" t="s">
        <v>64</v>
      </c>
      <c r="G18" s="88" t="s">
        <v>140</v>
      </c>
      <c r="H18" s="88" t="s">
        <v>124</v>
      </c>
      <c r="I18" s="88" t="s">
        <v>141</v>
      </c>
      <c r="J18" s="180">
        <v>60000</v>
      </c>
      <c r="K18" s="79">
        <v>7</v>
      </c>
      <c r="L18" s="79">
        <v>0</v>
      </c>
      <c r="M18" s="79">
        <v>12</v>
      </c>
      <c r="N18" s="89">
        <v>1</v>
      </c>
      <c r="O18" s="90">
        <v>0</v>
      </c>
      <c r="P18" s="91">
        <f>N18+O18</f>
        <v>1</v>
      </c>
      <c r="Q18" s="80">
        <f>IFERROR(P18/M18,"-")</f>
        <v>0.083333333333333</v>
      </c>
      <c r="R18" s="79">
        <v>0</v>
      </c>
      <c r="S18" s="79">
        <v>0</v>
      </c>
      <c r="T18" s="80">
        <f>IFERROR(R18/(P18),"-")</f>
        <v>0</v>
      </c>
      <c r="U18" s="186">
        <f>IFERROR(J18/SUM(N18:O19),"-")</f>
        <v>20000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-60000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142</v>
      </c>
      <c r="C19" s="189"/>
      <c r="D19" s="189"/>
      <c r="E19" s="189"/>
      <c r="F19" s="189" t="s">
        <v>79</v>
      </c>
      <c r="G19" s="88"/>
      <c r="H19" s="88"/>
      <c r="I19" s="88"/>
      <c r="J19" s="180"/>
      <c r="K19" s="79">
        <v>18</v>
      </c>
      <c r="L19" s="79">
        <v>13</v>
      </c>
      <c r="M19" s="79">
        <v>3</v>
      </c>
      <c r="N19" s="89">
        <v>2</v>
      </c>
      <c r="O19" s="90">
        <v>0</v>
      </c>
      <c r="P19" s="91">
        <f>N19+O19</f>
        <v>2</v>
      </c>
      <c r="Q19" s="80">
        <f>IFERROR(P19/M19,"-")</f>
        <v>0.66666666666667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>
        <v>1</v>
      </c>
      <c r="AW19" s="105">
        <f>IF(P19=0,"",IF(AV19=0,"",(AV19/P19)))</f>
        <v>0.5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0.5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0.91</v>
      </c>
      <c r="B20" s="189" t="s">
        <v>143</v>
      </c>
      <c r="C20" s="189"/>
      <c r="D20" s="189"/>
      <c r="E20" s="189"/>
      <c r="F20" s="189" t="s">
        <v>64</v>
      </c>
      <c r="G20" s="88" t="s">
        <v>144</v>
      </c>
      <c r="H20" s="88"/>
      <c r="I20" s="88" t="s">
        <v>118</v>
      </c>
      <c r="J20" s="180">
        <v>300000</v>
      </c>
      <c r="K20" s="79">
        <v>85</v>
      </c>
      <c r="L20" s="79">
        <v>0</v>
      </c>
      <c r="M20" s="79">
        <v>249</v>
      </c>
      <c r="N20" s="89">
        <v>38</v>
      </c>
      <c r="O20" s="90">
        <v>1</v>
      </c>
      <c r="P20" s="91">
        <f>N20+O20</f>
        <v>39</v>
      </c>
      <c r="Q20" s="80">
        <f>IFERROR(P20/M20,"-")</f>
        <v>0.1566265060241</v>
      </c>
      <c r="R20" s="79">
        <v>0</v>
      </c>
      <c r="S20" s="79">
        <v>9</v>
      </c>
      <c r="T20" s="80">
        <f>IFERROR(R20/(P20),"-")</f>
        <v>0</v>
      </c>
      <c r="U20" s="186">
        <f>IFERROR(J20/SUM(N20:O25),"-")</f>
        <v>3846.1538461538</v>
      </c>
      <c r="V20" s="82">
        <v>5</v>
      </c>
      <c r="W20" s="80">
        <f>IF(P20=0,"-",V20/P20)</f>
        <v>0.12820512820513</v>
      </c>
      <c r="X20" s="185">
        <v>27000</v>
      </c>
      <c r="Y20" s="186">
        <f>IFERROR(X20/P20,"-")</f>
        <v>692.30769230769</v>
      </c>
      <c r="Z20" s="186">
        <f>IFERROR(X20/V20,"-")</f>
        <v>5400</v>
      </c>
      <c r="AA20" s="180">
        <f>SUM(X20:X25)-SUM(J20:J25)</f>
        <v>-27000</v>
      </c>
      <c r="AB20" s="83">
        <f>SUM(X20:X25)/SUM(J20:J25)</f>
        <v>0.91</v>
      </c>
      <c r="AC20" s="77"/>
      <c r="AD20" s="92">
        <v>7</v>
      </c>
      <c r="AE20" s="93">
        <f>IF(P20=0,"",IF(AD20=0,"",(AD20/P20)))</f>
        <v>0.17948717948718</v>
      </c>
      <c r="AF20" s="92">
        <v>1</v>
      </c>
      <c r="AG20" s="94">
        <f>IFERROR(AF20/AD20,"-")</f>
        <v>0.14285714285714</v>
      </c>
      <c r="AH20" s="95">
        <v>3000</v>
      </c>
      <c r="AI20" s="96">
        <f>IFERROR(AH20/AD20,"-")</f>
        <v>428.57142857143</v>
      </c>
      <c r="AJ20" s="97">
        <v>1</v>
      </c>
      <c r="AK20" s="97"/>
      <c r="AL20" s="97"/>
      <c r="AM20" s="98">
        <v>11</v>
      </c>
      <c r="AN20" s="99">
        <f>IF(P20=0,"",IF(AM20=0,"",(AM20/P20)))</f>
        <v>0.28205128205128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>
        <v>3</v>
      </c>
      <c r="AW20" s="105">
        <f>IF(P20=0,"",IF(AV20=0,"",(AV20/P20)))</f>
        <v>0.076923076923077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>
        <v>8</v>
      </c>
      <c r="BF20" s="111">
        <f>IF(P20=0,"",IF(BE20=0,"",(BE20/P20)))</f>
        <v>0.20512820512821</v>
      </c>
      <c r="BG20" s="110">
        <v>3</v>
      </c>
      <c r="BH20" s="112">
        <f>IFERROR(BG20/BE20,"-")</f>
        <v>0.375</v>
      </c>
      <c r="BI20" s="113">
        <v>14000</v>
      </c>
      <c r="BJ20" s="114">
        <f>IFERROR(BI20/BE20,"-")</f>
        <v>1750</v>
      </c>
      <c r="BK20" s="115">
        <v>2</v>
      </c>
      <c r="BL20" s="115">
        <v>1</v>
      </c>
      <c r="BM20" s="115"/>
      <c r="BN20" s="117">
        <v>7</v>
      </c>
      <c r="BO20" s="118">
        <f>IF(P20=0,"",IF(BN20=0,"",(BN20/P20)))</f>
        <v>0.17948717948718</v>
      </c>
      <c r="BP20" s="119">
        <v>1</v>
      </c>
      <c r="BQ20" s="120">
        <f>IFERROR(BP20/BN20,"-")</f>
        <v>0.14285714285714</v>
      </c>
      <c r="BR20" s="121">
        <v>10000</v>
      </c>
      <c r="BS20" s="122">
        <f>IFERROR(BR20/BN20,"-")</f>
        <v>1428.5714285714</v>
      </c>
      <c r="BT20" s="123"/>
      <c r="BU20" s="123">
        <v>1</v>
      </c>
      <c r="BV20" s="123"/>
      <c r="BW20" s="124">
        <v>3</v>
      </c>
      <c r="BX20" s="125">
        <f>IF(P20=0,"",IF(BW20=0,"",(BW20/P20)))</f>
        <v>0.076923076923077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5</v>
      </c>
      <c r="CP20" s="139">
        <v>27000</v>
      </c>
      <c r="CQ20" s="139">
        <v>10000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145</v>
      </c>
      <c r="C21" s="189"/>
      <c r="D21" s="189"/>
      <c r="E21" s="189"/>
      <c r="F21" s="189" t="s">
        <v>64</v>
      </c>
      <c r="G21" s="88"/>
      <c r="H21" s="88"/>
      <c r="I21" s="88"/>
      <c r="J21" s="180"/>
      <c r="K21" s="79">
        <v>0</v>
      </c>
      <c r="L21" s="79">
        <v>0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186"/>
      <c r="V21" s="82">
        <v>0</v>
      </c>
      <c r="W21" s="80" t="str">
        <f>IF(P21=0,"-",V21/P21)</f>
        <v>-</v>
      </c>
      <c r="X21" s="185">
        <v>0</v>
      </c>
      <c r="Y21" s="186" t="str">
        <f>IFERROR(X21/P21,"-")</f>
        <v>-</v>
      </c>
      <c r="Z21" s="186" t="str">
        <f>IFERROR(X21/V21,"-")</f>
        <v>-</v>
      </c>
      <c r="AA21" s="18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146</v>
      </c>
      <c r="C22" s="189"/>
      <c r="D22" s="189"/>
      <c r="E22" s="189"/>
      <c r="F22" s="189" t="s">
        <v>64</v>
      </c>
      <c r="G22" s="88"/>
      <c r="H22" s="88"/>
      <c r="I22" s="88"/>
      <c r="J22" s="180"/>
      <c r="K22" s="79">
        <v>0</v>
      </c>
      <c r="L22" s="79">
        <v>0</v>
      </c>
      <c r="M22" s="79">
        <v>0</v>
      </c>
      <c r="N22" s="89">
        <v>0</v>
      </c>
      <c r="O22" s="90">
        <v>0</v>
      </c>
      <c r="P22" s="91">
        <f>N22+O22</f>
        <v>0</v>
      </c>
      <c r="Q22" s="80" t="str">
        <f>IFERROR(P22/M22,"-")</f>
        <v>-</v>
      </c>
      <c r="R22" s="79">
        <v>0</v>
      </c>
      <c r="S22" s="79">
        <v>0</v>
      </c>
      <c r="T22" s="80" t="str">
        <f>IFERROR(R22/(P22),"-")</f>
        <v>-</v>
      </c>
      <c r="U22" s="186"/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/>
      <c r="AB22" s="83"/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147</v>
      </c>
      <c r="C23" s="189"/>
      <c r="D23" s="189"/>
      <c r="E23" s="189"/>
      <c r="F23" s="189" t="s">
        <v>79</v>
      </c>
      <c r="G23" s="88"/>
      <c r="H23" s="88"/>
      <c r="I23" s="88"/>
      <c r="J23" s="180"/>
      <c r="K23" s="79">
        <v>271</v>
      </c>
      <c r="L23" s="79">
        <v>162</v>
      </c>
      <c r="M23" s="79">
        <v>205</v>
      </c>
      <c r="N23" s="89">
        <v>37</v>
      </c>
      <c r="O23" s="90">
        <v>0</v>
      </c>
      <c r="P23" s="91">
        <f>N23+O23</f>
        <v>37</v>
      </c>
      <c r="Q23" s="80">
        <f>IFERROR(P23/M23,"-")</f>
        <v>0.18048780487805</v>
      </c>
      <c r="R23" s="79">
        <v>13</v>
      </c>
      <c r="S23" s="79">
        <v>0</v>
      </c>
      <c r="T23" s="80">
        <f>IFERROR(R23/(P23),"-")</f>
        <v>0.35135135135135</v>
      </c>
      <c r="U23" s="186"/>
      <c r="V23" s="82">
        <v>7</v>
      </c>
      <c r="W23" s="80">
        <f>IF(P23=0,"-",V23/P23)</f>
        <v>0.18918918918919</v>
      </c>
      <c r="X23" s="185">
        <v>246000</v>
      </c>
      <c r="Y23" s="186">
        <f>IFERROR(X23/P23,"-")</f>
        <v>6648.6486486486</v>
      </c>
      <c r="Z23" s="186">
        <f>IFERROR(X23/V23,"-")</f>
        <v>35142.857142857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2</v>
      </c>
      <c r="AN23" s="99">
        <f>IF(P23=0,"",IF(AM23=0,"",(AM23/P23)))</f>
        <v>0.054054054054054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3</v>
      </c>
      <c r="AW23" s="105">
        <f>IF(P23=0,"",IF(AV23=0,"",(AV23/P23)))</f>
        <v>0.081081081081081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5</v>
      </c>
      <c r="BF23" s="111">
        <f>IF(P23=0,"",IF(BE23=0,"",(BE23/P23)))</f>
        <v>0.13513513513514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17</v>
      </c>
      <c r="BO23" s="118">
        <f>IF(P23=0,"",IF(BN23=0,"",(BN23/P23)))</f>
        <v>0.45945945945946</v>
      </c>
      <c r="BP23" s="119">
        <v>3</v>
      </c>
      <c r="BQ23" s="120">
        <f>IFERROR(BP23/BN23,"-")</f>
        <v>0.17647058823529</v>
      </c>
      <c r="BR23" s="121">
        <v>48000</v>
      </c>
      <c r="BS23" s="122">
        <f>IFERROR(BR23/BN23,"-")</f>
        <v>2823.5294117647</v>
      </c>
      <c r="BT23" s="123">
        <v>1</v>
      </c>
      <c r="BU23" s="123">
        <v>1</v>
      </c>
      <c r="BV23" s="123">
        <v>1</v>
      </c>
      <c r="BW23" s="124">
        <v>8</v>
      </c>
      <c r="BX23" s="125">
        <f>IF(P23=0,"",IF(BW23=0,"",(BW23/P23)))</f>
        <v>0.21621621621622</v>
      </c>
      <c r="BY23" s="126">
        <v>4</v>
      </c>
      <c r="BZ23" s="127">
        <f>IFERROR(BY23/BW23,"-")</f>
        <v>0.5</v>
      </c>
      <c r="CA23" s="128">
        <v>198000</v>
      </c>
      <c r="CB23" s="129">
        <f>IFERROR(CA23/BW23,"-")</f>
        <v>24750</v>
      </c>
      <c r="CC23" s="130"/>
      <c r="CD23" s="130">
        <v>2</v>
      </c>
      <c r="CE23" s="130">
        <v>2</v>
      </c>
      <c r="CF23" s="131">
        <v>2</v>
      </c>
      <c r="CG23" s="132">
        <f>IF(P23=0,"",IF(CF23=0,"",(CF23/P23)))</f>
        <v>0.054054054054054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7</v>
      </c>
      <c r="CP23" s="139">
        <v>246000</v>
      </c>
      <c r="CQ23" s="139">
        <v>114000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148</v>
      </c>
      <c r="C24" s="189"/>
      <c r="D24" s="189"/>
      <c r="E24" s="189"/>
      <c r="F24" s="189" t="s">
        <v>79</v>
      </c>
      <c r="G24" s="88"/>
      <c r="H24" s="88"/>
      <c r="I24" s="88"/>
      <c r="J24" s="180"/>
      <c r="K24" s="79">
        <v>14</v>
      </c>
      <c r="L24" s="79">
        <v>8</v>
      </c>
      <c r="M24" s="79">
        <v>0</v>
      </c>
      <c r="N24" s="89">
        <v>0</v>
      </c>
      <c r="O24" s="90">
        <v>0</v>
      </c>
      <c r="P24" s="91">
        <f>N24+O24</f>
        <v>0</v>
      </c>
      <c r="Q24" s="80" t="str">
        <f>IFERROR(P24/M24,"-")</f>
        <v>-</v>
      </c>
      <c r="R24" s="79">
        <v>0</v>
      </c>
      <c r="S24" s="79">
        <v>0</v>
      </c>
      <c r="T24" s="80" t="str">
        <f>IFERROR(R24/(P24),"-")</f>
        <v>-</v>
      </c>
      <c r="U24" s="186"/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/>
      <c r="AB24" s="83"/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149</v>
      </c>
      <c r="C25" s="189"/>
      <c r="D25" s="189"/>
      <c r="E25" s="189"/>
      <c r="F25" s="189" t="s">
        <v>79</v>
      </c>
      <c r="G25" s="88"/>
      <c r="H25" s="88"/>
      <c r="I25" s="88"/>
      <c r="J25" s="180"/>
      <c r="K25" s="79">
        <v>12</v>
      </c>
      <c r="L25" s="79">
        <v>6</v>
      </c>
      <c r="M25" s="79">
        <v>3</v>
      </c>
      <c r="N25" s="89">
        <v>2</v>
      </c>
      <c r="O25" s="90">
        <v>0</v>
      </c>
      <c r="P25" s="91">
        <f>N25+O25</f>
        <v>2</v>
      </c>
      <c r="Q25" s="80">
        <f>IFERROR(P25/M25,"-")</f>
        <v>0.66666666666667</v>
      </c>
      <c r="R25" s="79">
        <v>1</v>
      </c>
      <c r="S25" s="79">
        <v>1</v>
      </c>
      <c r="T25" s="80">
        <f>IFERROR(R25/(P25),"-")</f>
        <v>0.5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1.7465886939571</v>
      </c>
      <c r="B28" s="39"/>
      <c r="C28" s="39"/>
      <c r="D28" s="39"/>
      <c r="E28" s="39"/>
      <c r="F28" s="39"/>
      <c r="G28" s="40" t="s">
        <v>150</v>
      </c>
      <c r="H28" s="40"/>
      <c r="I28" s="40"/>
      <c r="J28" s="183">
        <f>SUM(J6:J27)</f>
        <v>1026000</v>
      </c>
      <c r="K28" s="41">
        <f>SUM(K6:K27)</f>
        <v>1334</v>
      </c>
      <c r="L28" s="41">
        <f>SUM(L6:L27)</f>
        <v>477</v>
      </c>
      <c r="M28" s="41">
        <f>SUM(M6:M27)</f>
        <v>1233</v>
      </c>
      <c r="N28" s="41">
        <f>SUM(N6:N27)</f>
        <v>173</v>
      </c>
      <c r="O28" s="41">
        <f>SUM(O6:O27)</f>
        <v>3</v>
      </c>
      <c r="P28" s="41">
        <f>SUM(P6:P27)</f>
        <v>176</v>
      </c>
      <c r="Q28" s="42">
        <f>IFERROR(P28/M28,"-")</f>
        <v>0.14274128142741</v>
      </c>
      <c r="R28" s="76">
        <f>SUM(R6:R27)</f>
        <v>42</v>
      </c>
      <c r="S28" s="76">
        <f>SUM(S6:S27)</f>
        <v>24</v>
      </c>
      <c r="T28" s="42">
        <f>IFERROR(R28/P28,"-")</f>
        <v>0.23863636363636</v>
      </c>
      <c r="U28" s="188">
        <f>IFERROR(J28/P28,"-")</f>
        <v>5829.5454545455</v>
      </c>
      <c r="V28" s="44">
        <f>SUM(V6:V27)</f>
        <v>33</v>
      </c>
      <c r="W28" s="42">
        <f>IFERROR(V28/P28,"-")</f>
        <v>0.1875</v>
      </c>
      <c r="X28" s="183">
        <f>SUM(X6:X27)</f>
        <v>1792000</v>
      </c>
      <c r="Y28" s="183">
        <f>IFERROR(X28/P28,"-")</f>
        <v>10181.818181818</v>
      </c>
      <c r="Z28" s="183">
        <f>IFERROR(X28/V28,"-")</f>
        <v>54303.03030303</v>
      </c>
      <c r="AA28" s="183">
        <f>X28-J28</f>
        <v>766000</v>
      </c>
      <c r="AB28" s="45">
        <f>X28/J28</f>
        <v>1.7465886939571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5"/>
    <mergeCell ref="J20:J25"/>
    <mergeCell ref="U20:U25"/>
    <mergeCell ref="AA20:AA25"/>
    <mergeCell ref="AB20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