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<sst xmlns="http://schemas.openxmlformats.org/spreadsheetml/2006/main" uniqueCount="149">
  <si>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06月</t>
  </si>
  <si>
    <t>どきどき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</si>
  <si>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</si>
  <si>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</si>
  <si>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</si>
  <si>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</si>
  <si>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</si>
  <si>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</si>
  <si>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</si>
  <si>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</si>
  <si>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</si>
  <si>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</si>
  <si>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</si>
  <si>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</si>
  <si>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</si>
  <si>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</si>
  <si>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</si>
  <si>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</si>
  <si>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</si>
  <si>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</si>
  <si>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</si>
  <si>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</si>
  <si>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</si>
  <si>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</si>
  <si>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</si>
  <si>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</si>
  <si>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</si>
  <si>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</si>
  <si>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</si>
  <si>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</si>
  <si>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</si>
  <si>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</si>
  <si>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</si>
  <si>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</si>
  <si>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</si>
  <si>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</si>
  <si>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</si>
  <si>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</si>
  <si>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</si>
  <si>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</si>
  <si>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</si>
  <si>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</si>
  <si>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</si>
  <si>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</si>
  <si>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</si>
  <si>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</si>
  <si>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</si>
  <si>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</si>
  <si>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</si>
  <si>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</si>
  <si>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</si>
  <si>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</si>
  <si>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</si>
  <si>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</si>
  <si>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</si>
  <si>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</si>
  <si>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</si>
  <si>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sd1795</t>
  </si>
  <si>
    <t>インターカラー</t>
  </si>
  <si>
    <t>①右女3（塩見彩）</t>
  </si>
  <si>
    <t>171「日替わり出会い」</t>
  </si>
  <si>
    <t>lp02</t>
  </si>
  <si>
    <t>スポニチ関東</t>
  </si>
  <si>
    <t>半2段つかみ20段保証</t>
  </si>
  <si>
    <t>20段保証</t>
  </si>
  <si>
    <t>sd1796</t>
  </si>
  <si>
    <t>②旧デイリー風（塩見彩）</t>
  </si>
  <si>
    <t>172「欲しい、欲しい、欲しい！」</t>
  </si>
  <si>
    <t>sd1797</t>
  </si>
  <si>
    <t>③大正版（塩見彩）</t>
  </si>
  <si>
    <t>173「ネガティブな人専用出会い」</t>
  </si>
  <si>
    <t>sd1798</t>
  </si>
  <si>
    <t>④求人風（塩見彩）</t>
  </si>
  <si>
    <t>174「VIPも愛用する恋愛結婚情報サイト。それが〇〇」</t>
  </si>
  <si>
    <t>sd1799</t>
  </si>
  <si>
    <t>(空電共通)</t>
  </si>
  <si>
    <t>空電</t>
  </si>
  <si>
    <t>sd1800</t>
  </si>
  <si>
    <t>スポニチ関西</t>
  </si>
  <si>
    <t>sd1801</t>
  </si>
  <si>
    <t>sd1802</t>
  </si>
  <si>
    <t>sd1803</t>
  </si>
  <si>
    <t>sd1804</t>
  </si>
  <si>
    <t>sd1805</t>
  </si>
  <si>
    <t>サンスポ関東</t>
  </si>
  <si>
    <t>半2段・半3段つかみ10段保証</t>
  </si>
  <si>
    <t>1～10日</t>
  </si>
  <si>
    <t>sd1806</t>
  </si>
  <si>
    <t>11～20日</t>
  </si>
  <si>
    <t>sd1807</t>
  </si>
  <si>
    <t>21～31日</t>
  </si>
  <si>
    <t>sd1808</t>
  </si>
  <si>
    <t>sd1809</t>
  </si>
  <si>
    <t>サンスポ関西</t>
  </si>
  <si>
    <t>sd1810</t>
  </si>
  <si>
    <t>sd1811</t>
  </si>
  <si>
    <t>sd1812</t>
  </si>
  <si>
    <t>新聞 TOTAL</t>
  </si>
  <si>
    <t>●雑誌 広告</t>
  </si>
  <si>
    <t>dz122</t>
  </si>
  <si>
    <t>扶桑社</t>
  </si>
  <si>
    <t>（塩見彩）</t>
  </si>
  <si>
    <t>求む50歳以上の女性と恋愛・結婚したい男性</t>
  </si>
  <si>
    <t>Tvnavi</t>
  </si>
  <si>
    <t>(月間Tvnavi)①</t>
  </si>
  <si>
    <t>6月23日(水)</t>
  </si>
  <si>
    <t>dz123</t>
  </si>
  <si>
    <t>dz124</t>
  </si>
  <si>
    <t>女性からご飯に誘われる。男性はyesかnoか答えるだけ。</t>
  </si>
  <si>
    <t>dz125</t>
  </si>
  <si>
    <t>ak292</t>
  </si>
  <si>
    <t>アドライヴ</t>
  </si>
  <si>
    <t>いろいろ</t>
  </si>
  <si>
    <t>企画枠どきどき塩見彩さんメイン</t>
  </si>
  <si>
    <t>実話カタログ企画</t>
  </si>
  <si>
    <t>企画枠</t>
  </si>
  <si>
    <t>6月01日(火)</t>
  </si>
  <si>
    <t>ak293</t>
  </si>
  <si>
    <t>ak294</t>
  </si>
  <si>
    <t>大洋図書</t>
  </si>
  <si>
    <t>2Pスポーツ新聞_v01_どきどき(塩見彩さん)</t>
  </si>
  <si>
    <t>臨時増刊ラヴァーズ</t>
  </si>
  <si>
    <t>4C2P</t>
  </si>
  <si>
    <t>6月22日(火)</t>
  </si>
  <si>
    <t>ak295</t>
  </si>
  <si>
    <t>ak296</t>
  </si>
  <si>
    <t>日本ジャーナル出版</t>
  </si>
  <si>
    <t>1P記事_求む！中高年男性版_どきどき(塩見彩さん)</t>
  </si>
  <si>
    <t>週刊実話増刊「実話ザ・タブー」</t>
  </si>
  <si>
    <t>表4　4C1P</t>
  </si>
  <si>
    <t>ak297</t>
  </si>
  <si>
    <t>ak298</t>
  </si>
  <si>
    <t>一水社</t>
  </si>
  <si>
    <t>50代からの男のゴラク</t>
  </si>
  <si>
    <t>6月28日(月)</t>
  </si>
  <si>
    <t>ak299</t>
  </si>
  <si>
    <t>ak300</t>
  </si>
  <si>
    <t>楽楽出版</t>
  </si>
  <si>
    <t>絶世World Class!!</t>
  </si>
  <si>
    <t>6月29日(火)</t>
  </si>
  <si>
    <t>ak301</t>
  </si>
  <si>
    <t>ht211</t>
  </si>
  <si>
    <t>RNパック</t>
  </si>
  <si>
    <t>ht212</t>
  </si>
  <si>
    <t>ht213</t>
  </si>
  <si>
    <t>ht214</t>
  </si>
  <si>
    <t>ht215</t>
  </si>
  <si>
    <t>ht216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</si>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</sst>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4.395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400000</v>
      </c>
      <c r="L6" s="79">
        <v>7</v>
      </c>
      <c r="M6" s="79">
        <v>0</v>
      </c>
      <c r="N6" s="79">
        <v>49</v>
      </c>
      <c r="O6" s="88">
        <v>2</v>
      </c>
      <c r="P6" s="89">
        <v>0</v>
      </c>
      <c r="Q6" s="90">
        <f>O6+P6</f>
        <v>2</v>
      </c>
      <c r="R6" s="80">
        <f>IFERROR(Q6/N6,"-")</f>
        <v>0.040816326530612</v>
      </c>
      <c r="S6" s="79">
        <v>0</v>
      </c>
      <c r="T6" s="79">
        <v>1</v>
      </c>
      <c r="U6" s="80">
        <f>IFERROR(T6/(Q6),"-")</f>
        <v>0.5</v>
      </c>
      <c r="V6" s="81">
        <f>IFERROR(K6/SUM(Q6:Q10),"-")</f>
        <v>13333.333333333</v>
      </c>
      <c r="W6" s="82">
        <v>1</v>
      </c>
      <c r="X6" s="80">
        <f>IF(Q6=0,"-",W6/Q6)</f>
        <v>0.5</v>
      </c>
      <c r="Y6" s="181">
        <v>5000</v>
      </c>
      <c r="Z6" s="182">
        <f>IFERROR(Y6/Q6,"-")</f>
        <v>2500</v>
      </c>
      <c r="AA6" s="182">
        <f>IFERROR(Y6/W6,"-")</f>
        <v>5000</v>
      </c>
      <c r="AB6" s="176">
        <f>SUM(Y6:Y10)-SUM(K6:K10)</f>
        <v>1358000</v>
      </c>
      <c r="AC6" s="83">
        <f>SUM(Y6:Y10)/SUM(K6:K10)</f>
        <v>4.395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2</v>
      </c>
      <c r="AX6" s="104">
        <f>IF(Q6=0,"",IF(AW6=0,"",(AW6/Q6)))</f>
        <v>1</v>
      </c>
      <c r="AY6" s="103">
        <v>1</v>
      </c>
      <c r="AZ6" s="105">
        <f>IFERROR(AY6/AW6,"-")</f>
        <v>0.5</v>
      </c>
      <c r="BA6" s="106">
        <v>5000</v>
      </c>
      <c r="BB6" s="107">
        <f>IFERROR(BA6/AW6,"-")</f>
        <v>2500</v>
      </c>
      <c r="BC6" s="108">
        <v>1</v>
      </c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5000</v>
      </c>
      <c r="CR6" s="138">
        <v>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66</v>
      </c>
      <c r="F7" s="184" t="s">
        <v>67</v>
      </c>
      <c r="G7" s="184" t="s">
        <v>61</v>
      </c>
      <c r="H7" s="87"/>
      <c r="I7" s="87" t="s">
        <v>63</v>
      </c>
      <c r="J7" s="87"/>
      <c r="K7" s="176"/>
      <c r="L7" s="79">
        <v>27</v>
      </c>
      <c r="M7" s="79">
        <v>0</v>
      </c>
      <c r="N7" s="79">
        <v>133</v>
      </c>
      <c r="O7" s="88">
        <v>6</v>
      </c>
      <c r="P7" s="89">
        <v>0</v>
      </c>
      <c r="Q7" s="90">
        <f>O7+P7</f>
        <v>6</v>
      </c>
      <c r="R7" s="80">
        <f>IFERROR(Q7/N7,"-")</f>
        <v>0.045112781954887</v>
      </c>
      <c r="S7" s="79">
        <v>1</v>
      </c>
      <c r="T7" s="79">
        <v>2</v>
      </c>
      <c r="U7" s="80">
        <f>IFERROR(T7/(Q7),"-")</f>
        <v>0.33333333333333</v>
      </c>
      <c r="V7" s="81"/>
      <c r="W7" s="82">
        <v>1</v>
      </c>
      <c r="X7" s="80">
        <f>IF(Q7=0,"-",W7/Q7)</f>
        <v>0.16666666666667</v>
      </c>
      <c r="Y7" s="181">
        <v>48000</v>
      </c>
      <c r="Z7" s="182">
        <f>IFERROR(Y7/Q7,"-")</f>
        <v>8000</v>
      </c>
      <c r="AA7" s="182">
        <f>IFERROR(Y7/W7,"-")</f>
        <v>48000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0.16666666666667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0.16666666666667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0.33333333333333</v>
      </c>
      <c r="BQ7" s="118">
        <v>1</v>
      </c>
      <c r="BR7" s="119">
        <f>IFERROR(BQ7/BO7,"-")</f>
        <v>0.5</v>
      </c>
      <c r="BS7" s="120">
        <v>48000</v>
      </c>
      <c r="BT7" s="121">
        <f>IFERROR(BS7/BO7,"-")</f>
        <v>24000</v>
      </c>
      <c r="BU7" s="122"/>
      <c r="BV7" s="122"/>
      <c r="BW7" s="122">
        <v>1</v>
      </c>
      <c r="BX7" s="123">
        <v>2</v>
      </c>
      <c r="BY7" s="124">
        <f>IF(Q7=0,"",IF(BX7=0,"",(BX7/Q7)))</f>
        <v>0.33333333333333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48000</v>
      </c>
      <c r="CR7" s="138">
        <v>48000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68</v>
      </c>
      <c r="C8" s="184" t="s">
        <v>58</v>
      </c>
      <c r="D8" s="184"/>
      <c r="E8" s="184" t="s">
        <v>69</v>
      </c>
      <c r="F8" s="184" t="s">
        <v>70</v>
      </c>
      <c r="G8" s="184" t="s">
        <v>61</v>
      </c>
      <c r="H8" s="87"/>
      <c r="I8" s="87" t="s">
        <v>63</v>
      </c>
      <c r="J8" s="87"/>
      <c r="K8" s="176"/>
      <c r="L8" s="79">
        <v>23</v>
      </c>
      <c r="M8" s="79">
        <v>0</v>
      </c>
      <c r="N8" s="79">
        <v>90</v>
      </c>
      <c r="O8" s="88">
        <v>6</v>
      </c>
      <c r="P8" s="89">
        <v>0</v>
      </c>
      <c r="Q8" s="90">
        <f>O8+P8</f>
        <v>6</v>
      </c>
      <c r="R8" s="80">
        <f>IFERROR(Q8/N8,"-")</f>
        <v>0.066666666666667</v>
      </c>
      <c r="S8" s="79">
        <v>0</v>
      </c>
      <c r="T8" s="79">
        <v>2</v>
      </c>
      <c r="U8" s="80">
        <f>IFERROR(T8/(Q8),"-")</f>
        <v>0.33333333333333</v>
      </c>
      <c r="V8" s="81"/>
      <c r="W8" s="82">
        <v>1</v>
      </c>
      <c r="X8" s="80">
        <f>IF(Q8=0,"-",W8/Q8)</f>
        <v>0.16666666666667</v>
      </c>
      <c r="Y8" s="181">
        <v>3000</v>
      </c>
      <c r="Z8" s="182">
        <f>IFERROR(Y8/Q8,"-")</f>
        <v>500</v>
      </c>
      <c r="AA8" s="182">
        <f>IFERROR(Y8/W8,"-")</f>
        <v>3000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0.33333333333333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4</v>
      </c>
      <c r="BP8" s="117">
        <f>IF(Q8=0,"",IF(BO8=0,"",(BO8/Q8)))</f>
        <v>0.66666666666667</v>
      </c>
      <c r="BQ8" s="118">
        <v>1</v>
      </c>
      <c r="BR8" s="119">
        <f>IFERROR(BQ8/BO8,"-")</f>
        <v>0.25</v>
      </c>
      <c r="BS8" s="120">
        <v>3000</v>
      </c>
      <c r="BT8" s="121">
        <f>IFERROR(BS8/BO8,"-")</f>
        <v>750</v>
      </c>
      <c r="BU8" s="122">
        <v>1</v>
      </c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3000</v>
      </c>
      <c r="CR8" s="138">
        <v>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72</v>
      </c>
      <c r="F9" s="184" t="s">
        <v>73</v>
      </c>
      <c r="G9" s="184" t="s">
        <v>61</v>
      </c>
      <c r="H9" s="87"/>
      <c r="I9" s="87" t="s">
        <v>63</v>
      </c>
      <c r="J9" s="87"/>
      <c r="K9" s="176"/>
      <c r="L9" s="79">
        <v>11</v>
      </c>
      <c r="M9" s="79">
        <v>0</v>
      </c>
      <c r="N9" s="79">
        <v>71</v>
      </c>
      <c r="O9" s="88">
        <v>1</v>
      </c>
      <c r="P9" s="89">
        <v>0</v>
      </c>
      <c r="Q9" s="90">
        <f>O9+P9</f>
        <v>1</v>
      </c>
      <c r="R9" s="80">
        <f>IFERROR(Q9/N9,"-")</f>
        <v>0.014084507042254</v>
      </c>
      <c r="S9" s="79">
        <v>0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1</v>
      </c>
      <c r="Y9" s="181">
        <v>40000</v>
      </c>
      <c r="Z9" s="182">
        <f>IFERROR(Y9/Q9,"-")</f>
        <v>40000</v>
      </c>
      <c r="AA9" s="182">
        <f>IFERROR(Y9/W9,"-")</f>
        <v>40000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1</v>
      </c>
      <c r="BH9" s="109">
        <v>1</v>
      </c>
      <c r="BI9" s="111">
        <f>IFERROR(BH9/BF9,"-")</f>
        <v>1</v>
      </c>
      <c r="BJ9" s="112">
        <v>40000</v>
      </c>
      <c r="BK9" s="113">
        <f>IFERROR(BJ9/BF9,"-")</f>
        <v>40000</v>
      </c>
      <c r="BL9" s="114"/>
      <c r="BM9" s="114"/>
      <c r="BN9" s="114">
        <v>1</v>
      </c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40000</v>
      </c>
      <c r="CR9" s="138">
        <v>40000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74</v>
      </c>
      <c r="C10" s="184" t="s">
        <v>58</v>
      </c>
      <c r="D10" s="184"/>
      <c r="E10" s="184" t="s">
        <v>75</v>
      </c>
      <c r="F10" s="184" t="s">
        <v>75</v>
      </c>
      <c r="G10" s="184" t="s">
        <v>76</v>
      </c>
      <c r="H10" s="87"/>
      <c r="I10" s="87"/>
      <c r="J10" s="87"/>
      <c r="K10" s="176"/>
      <c r="L10" s="79">
        <v>157</v>
      </c>
      <c r="M10" s="79">
        <v>81</v>
      </c>
      <c r="N10" s="79">
        <v>89</v>
      </c>
      <c r="O10" s="88">
        <v>15</v>
      </c>
      <c r="P10" s="89">
        <v>0</v>
      </c>
      <c r="Q10" s="90">
        <f>O10+P10</f>
        <v>15</v>
      </c>
      <c r="R10" s="80">
        <f>IFERROR(Q10/N10,"-")</f>
        <v>0.1685393258427</v>
      </c>
      <c r="S10" s="79">
        <v>5</v>
      </c>
      <c r="T10" s="79">
        <v>3</v>
      </c>
      <c r="U10" s="80">
        <f>IFERROR(T10/(Q10),"-")</f>
        <v>0.2</v>
      </c>
      <c r="V10" s="81"/>
      <c r="W10" s="82">
        <v>5</v>
      </c>
      <c r="X10" s="80">
        <f>IF(Q10=0,"-",W10/Q10)</f>
        <v>0.33333333333333</v>
      </c>
      <c r="Y10" s="181">
        <v>1662000</v>
      </c>
      <c r="Z10" s="182">
        <f>IFERROR(Y10/Q10,"-")</f>
        <v>110800</v>
      </c>
      <c r="AA10" s="182">
        <f>IFERROR(Y10/W10,"-")</f>
        <v>332400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2</v>
      </c>
      <c r="BG10" s="110">
        <f>IF(Q10=0,"",IF(BF10=0,"",(BF10/Q10)))</f>
        <v>0.13333333333333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4</v>
      </c>
      <c r="BP10" s="117">
        <f>IF(Q10=0,"",IF(BO10=0,"",(BO10/Q10)))</f>
        <v>0.26666666666667</v>
      </c>
      <c r="BQ10" s="118">
        <v>1</v>
      </c>
      <c r="BR10" s="119">
        <f>IFERROR(BQ10/BO10,"-")</f>
        <v>0.25</v>
      </c>
      <c r="BS10" s="120">
        <v>3000</v>
      </c>
      <c r="BT10" s="121">
        <f>IFERROR(BS10/BO10,"-")</f>
        <v>750</v>
      </c>
      <c r="BU10" s="122">
        <v>1</v>
      </c>
      <c r="BV10" s="122"/>
      <c r="BW10" s="122"/>
      <c r="BX10" s="123">
        <v>5</v>
      </c>
      <c r="BY10" s="124">
        <f>IF(Q10=0,"",IF(BX10=0,"",(BX10/Q10)))</f>
        <v>0.33333333333333</v>
      </c>
      <c r="BZ10" s="125">
        <v>2</v>
      </c>
      <c r="CA10" s="126">
        <f>IFERROR(BZ10/BX10,"-")</f>
        <v>0.4</v>
      </c>
      <c r="CB10" s="127">
        <v>73000</v>
      </c>
      <c r="CC10" s="128">
        <f>IFERROR(CB10/BX10,"-")</f>
        <v>14600</v>
      </c>
      <c r="CD10" s="129">
        <v>1</v>
      </c>
      <c r="CE10" s="129"/>
      <c r="CF10" s="129">
        <v>1</v>
      </c>
      <c r="CG10" s="130">
        <v>4</v>
      </c>
      <c r="CH10" s="131">
        <f>IF(Q10=0,"",IF(CG10=0,"",(CG10/Q10)))</f>
        <v>0.26666666666667</v>
      </c>
      <c r="CI10" s="132">
        <v>2</v>
      </c>
      <c r="CJ10" s="133">
        <f>IFERROR(CI10/CG10,"-")</f>
        <v>0.5</v>
      </c>
      <c r="CK10" s="134">
        <v>1586000</v>
      </c>
      <c r="CL10" s="135">
        <f>IFERROR(CK10/CG10,"-")</f>
        <v>396500</v>
      </c>
      <c r="CM10" s="136"/>
      <c r="CN10" s="136"/>
      <c r="CO10" s="136">
        <v>2</v>
      </c>
      <c r="CP10" s="137">
        <v>5</v>
      </c>
      <c r="CQ10" s="138">
        <v>1662000</v>
      </c>
      <c r="CR10" s="138">
        <v>1560000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>
        <f>AC11</f>
        <v>0.3925</v>
      </c>
      <c r="B11" s="184" t="s">
        <v>77</v>
      </c>
      <c r="C11" s="184" t="s">
        <v>58</v>
      </c>
      <c r="D11" s="184"/>
      <c r="E11" s="184" t="s">
        <v>59</v>
      </c>
      <c r="F11" s="184" t="s">
        <v>60</v>
      </c>
      <c r="G11" s="184" t="s">
        <v>61</v>
      </c>
      <c r="H11" s="87" t="s">
        <v>78</v>
      </c>
      <c r="I11" s="87" t="s">
        <v>63</v>
      </c>
      <c r="J11" s="87" t="s">
        <v>64</v>
      </c>
      <c r="K11" s="176">
        <v>400000</v>
      </c>
      <c r="L11" s="79">
        <v>7</v>
      </c>
      <c r="M11" s="79">
        <v>0</v>
      </c>
      <c r="N11" s="79">
        <v>47</v>
      </c>
      <c r="O11" s="88">
        <v>1</v>
      </c>
      <c r="P11" s="89">
        <v>0</v>
      </c>
      <c r="Q11" s="90">
        <f>O11+P11</f>
        <v>1</v>
      </c>
      <c r="R11" s="80">
        <f>IFERROR(Q11/N11,"-")</f>
        <v>0.021276595744681</v>
      </c>
      <c r="S11" s="79">
        <v>0</v>
      </c>
      <c r="T11" s="79">
        <v>1</v>
      </c>
      <c r="U11" s="80">
        <f>IFERROR(T11/(Q11),"-")</f>
        <v>1</v>
      </c>
      <c r="V11" s="81">
        <f>IFERROR(K11/SUM(Q11:Q15),"-")</f>
        <v>18181.818181818</v>
      </c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>
        <f>SUM(Y11:Y15)-SUM(K11:K15)</f>
        <v>-243000</v>
      </c>
      <c r="AC11" s="83">
        <f>SUM(Y11:Y15)/SUM(K11:K15)</f>
        <v>0.3925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1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79</v>
      </c>
      <c r="C12" s="184" t="s">
        <v>58</v>
      </c>
      <c r="D12" s="184"/>
      <c r="E12" s="184" t="s">
        <v>66</v>
      </c>
      <c r="F12" s="184" t="s">
        <v>67</v>
      </c>
      <c r="G12" s="184" t="s">
        <v>61</v>
      </c>
      <c r="H12" s="87"/>
      <c r="I12" s="87" t="s">
        <v>63</v>
      </c>
      <c r="J12" s="87"/>
      <c r="K12" s="176"/>
      <c r="L12" s="79">
        <v>23</v>
      </c>
      <c r="M12" s="79">
        <v>0</v>
      </c>
      <c r="N12" s="79">
        <v>102</v>
      </c>
      <c r="O12" s="88">
        <v>5</v>
      </c>
      <c r="P12" s="89">
        <v>0</v>
      </c>
      <c r="Q12" s="90">
        <f>O12+P12</f>
        <v>5</v>
      </c>
      <c r="R12" s="80">
        <f>IFERROR(Q12/N12,"-")</f>
        <v>0.049019607843137</v>
      </c>
      <c r="S12" s="79">
        <v>1</v>
      </c>
      <c r="T12" s="79">
        <v>2</v>
      </c>
      <c r="U12" s="80">
        <f>IFERROR(T12/(Q12),"-")</f>
        <v>0.4</v>
      </c>
      <c r="V12" s="81"/>
      <c r="W12" s="82">
        <v>2</v>
      </c>
      <c r="X12" s="80">
        <f>IF(Q12=0,"-",W12/Q12)</f>
        <v>0.4</v>
      </c>
      <c r="Y12" s="181">
        <v>33000</v>
      </c>
      <c r="Z12" s="182">
        <f>IFERROR(Y12/Q12,"-")</f>
        <v>6600</v>
      </c>
      <c r="AA12" s="182">
        <f>IFERROR(Y12/W12,"-")</f>
        <v>16500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0.2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1</v>
      </c>
      <c r="BP12" s="117">
        <f>IF(Q12=0,"",IF(BO12=0,"",(BO12/Q12)))</f>
        <v>0.2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1</v>
      </c>
      <c r="BY12" s="124">
        <f>IF(Q12=0,"",IF(BX12=0,"",(BX12/Q12)))</f>
        <v>0.2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>
        <v>2</v>
      </c>
      <c r="CH12" s="131">
        <f>IF(Q12=0,"",IF(CG12=0,"",(CG12/Q12)))</f>
        <v>0.4</v>
      </c>
      <c r="CI12" s="132">
        <v>2</v>
      </c>
      <c r="CJ12" s="133">
        <f>IFERROR(CI12/CG12,"-")</f>
        <v>1</v>
      </c>
      <c r="CK12" s="134">
        <v>33000</v>
      </c>
      <c r="CL12" s="135">
        <f>IFERROR(CK12/CG12,"-")</f>
        <v>16500</v>
      </c>
      <c r="CM12" s="136">
        <v>1</v>
      </c>
      <c r="CN12" s="136"/>
      <c r="CO12" s="136">
        <v>1</v>
      </c>
      <c r="CP12" s="137">
        <v>2</v>
      </c>
      <c r="CQ12" s="138">
        <v>33000</v>
      </c>
      <c r="CR12" s="138">
        <v>28000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80</v>
      </c>
      <c r="C13" s="184" t="s">
        <v>58</v>
      </c>
      <c r="D13" s="184"/>
      <c r="E13" s="184" t="s">
        <v>69</v>
      </c>
      <c r="F13" s="184" t="s">
        <v>70</v>
      </c>
      <c r="G13" s="184" t="s">
        <v>61</v>
      </c>
      <c r="H13" s="87"/>
      <c r="I13" s="87" t="s">
        <v>63</v>
      </c>
      <c r="J13" s="87"/>
      <c r="K13" s="176"/>
      <c r="L13" s="79">
        <v>17</v>
      </c>
      <c r="M13" s="79">
        <v>0</v>
      </c>
      <c r="N13" s="79">
        <v>92</v>
      </c>
      <c r="O13" s="88">
        <v>4</v>
      </c>
      <c r="P13" s="89">
        <v>1</v>
      </c>
      <c r="Q13" s="90">
        <f>O13+P13</f>
        <v>5</v>
      </c>
      <c r="R13" s="80">
        <f>IFERROR(Q13/N13,"-")</f>
        <v>0.054347826086957</v>
      </c>
      <c r="S13" s="79">
        <v>0</v>
      </c>
      <c r="T13" s="79">
        <v>1</v>
      </c>
      <c r="U13" s="80">
        <f>IFERROR(T13/(Q13),"-")</f>
        <v>0.2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1</v>
      </c>
      <c r="BP13" s="117">
        <f>IF(Q13=0,"",IF(BO13=0,"",(BO13/Q13)))</f>
        <v>0.2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3</v>
      </c>
      <c r="BY13" s="124">
        <f>IF(Q13=0,"",IF(BX13=0,"",(BX13/Q13)))</f>
        <v>0.6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1</v>
      </c>
      <c r="CH13" s="131">
        <f>IF(Q13=0,"",IF(CG13=0,"",(CG13/Q13)))</f>
        <v>0.2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81</v>
      </c>
      <c r="C14" s="184" t="s">
        <v>58</v>
      </c>
      <c r="D14" s="184"/>
      <c r="E14" s="184" t="s">
        <v>72</v>
      </c>
      <c r="F14" s="184" t="s">
        <v>73</v>
      </c>
      <c r="G14" s="184" t="s">
        <v>61</v>
      </c>
      <c r="H14" s="87"/>
      <c r="I14" s="87" t="s">
        <v>63</v>
      </c>
      <c r="J14" s="87"/>
      <c r="K14" s="176"/>
      <c r="L14" s="79">
        <v>6</v>
      </c>
      <c r="M14" s="79">
        <v>0</v>
      </c>
      <c r="N14" s="79">
        <v>42</v>
      </c>
      <c r="O14" s="88">
        <v>1</v>
      </c>
      <c r="P14" s="89">
        <v>0</v>
      </c>
      <c r="Q14" s="90">
        <f>O14+P14</f>
        <v>1</v>
      </c>
      <c r="R14" s="80">
        <f>IFERROR(Q14/N14,"-")</f>
        <v>0.023809523809524</v>
      </c>
      <c r="S14" s="79">
        <v>0</v>
      </c>
      <c r="T14" s="79">
        <v>1</v>
      </c>
      <c r="U14" s="80">
        <f>IFERROR(T14/(Q14),"-")</f>
        <v>1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1</v>
      </c>
      <c r="BP14" s="117">
        <f>IF(Q14=0,"",IF(BO14=0,"",(BO14/Q14)))</f>
        <v>1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82</v>
      </c>
      <c r="C15" s="184" t="s">
        <v>58</v>
      </c>
      <c r="D15" s="184"/>
      <c r="E15" s="184" t="s">
        <v>75</v>
      </c>
      <c r="F15" s="184" t="s">
        <v>75</v>
      </c>
      <c r="G15" s="184" t="s">
        <v>76</v>
      </c>
      <c r="H15" s="87"/>
      <c r="I15" s="87"/>
      <c r="J15" s="87"/>
      <c r="K15" s="176"/>
      <c r="L15" s="79">
        <v>127</v>
      </c>
      <c r="M15" s="79">
        <v>62</v>
      </c>
      <c r="N15" s="79">
        <v>62</v>
      </c>
      <c r="O15" s="88">
        <v>10</v>
      </c>
      <c r="P15" s="89">
        <v>0</v>
      </c>
      <c r="Q15" s="90">
        <f>O15+P15</f>
        <v>10</v>
      </c>
      <c r="R15" s="80">
        <f>IFERROR(Q15/N15,"-")</f>
        <v>0.16129032258065</v>
      </c>
      <c r="S15" s="79">
        <v>2</v>
      </c>
      <c r="T15" s="79">
        <v>1</v>
      </c>
      <c r="U15" s="80">
        <f>IFERROR(T15/(Q15),"-")</f>
        <v>0.1</v>
      </c>
      <c r="V15" s="81"/>
      <c r="W15" s="82">
        <v>4</v>
      </c>
      <c r="X15" s="80">
        <f>IF(Q15=0,"-",W15/Q15)</f>
        <v>0.4</v>
      </c>
      <c r="Y15" s="181">
        <v>124000</v>
      </c>
      <c r="Z15" s="182">
        <f>IFERROR(Y15/Q15,"-")</f>
        <v>12400</v>
      </c>
      <c r="AA15" s="182">
        <f>IFERROR(Y15/W15,"-")</f>
        <v>31000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2</v>
      </c>
      <c r="BG15" s="110">
        <f>IF(Q15=0,"",IF(BF15=0,"",(BF15/Q15)))</f>
        <v>0.2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2</v>
      </c>
      <c r="BP15" s="117">
        <f>IF(Q15=0,"",IF(BO15=0,"",(BO15/Q15)))</f>
        <v>0.2</v>
      </c>
      <c r="BQ15" s="118">
        <v>1</v>
      </c>
      <c r="BR15" s="119">
        <f>IFERROR(BQ15/BO15,"-")</f>
        <v>0.5</v>
      </c>
      <c r="BS15" s="120">
        <v>16000</v>
      </c>
      <c r="BT15" s="121">
        <f>IFERROR(BS15/BO15,"-")</f>
        <v>8000</v>
      </c>
      <c r="BU15" s="122"/>
      <c r="BV15" s="122"/>
      <c r="BW15" s="122">
        <v>1</v>
      </c>
      <c r="BX15" s="123">
        <v>4</v>
      </c>
      <c r="BY15" s="124">
        <f>IF(Q15=0,"",IF(BX15=0,"",(BX15/Q15)))</f>
        <v>0.4</v>
      </c>
      <c r="BZ15" s="125">
        <v>2</v>
      </c>
      <c r="CA15" s="126">
        <f>IFERROR(BZ15/BX15,"-")</f>
        <v>0.5</v>
      </c>
      <c r="CB15" s="127">
        <v>93000</v>
      </c>
      <c r="CC15" s="128">
        <f>IFERROR(CB15/BX15,"-")</f>
        <v>23250</v>
      </c>
      <c r="CD15" s="129"/>
      <c r="CE15" s="129"/>
      <c r="CF15" s="129">
        <v>2</v>
      </c>
      <c r="CG15" s="130">
        <v>2</v>
      </c>
      <c r="CH15" s="131">
        <f>IF(Q15=0,"",IF(CG15=0,"",(CG15/Q15)))</f>
        <v>0.2</v>
      </c>
      <c r="CI15" s="132">
        <v>1</v>
      </c>
      <c r="CJ15" s="133">
        <f>IFERROR(CI15/CG15,"-")</f>
        <v>0.5</v>
      </c>
      <c r="CK15" s="134">
        <v>15000</v>
      </c>
      <c r="CL15" s="135">
        <f>IFERROR(CK15/CG15,"-")</f>
        <v>7500</v>
      </c>
      <c r="CM15" s="136"/>
      <c r="CN15" s="136">
        <v>1</v>
      </c>
      <c r="CO15" s="136"/>
      <c r="CP15" s="137">
        <v>4</v>
      </c>
      <c r="CQ15" s="138">
        <v>124000</v>
      </c>
      <c r="CR15" s="138">
        <v>78000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0.40533333333333</v>
      </c>
      <c r="B16" s="184" t="s">
        <v>83</v>
      </c>
      <c r="C16" s="184" t="s">
        <v>58</v>
      </c>
      <c r="D16" s="184"/>
      <c r="E16" s="184" t="s">
        <v>59</v>
      </c>
      <c r="F16" s="184" t="s">
        <v>60</v>
      </c>
      <c r="G16" s="184" t="s">
        <v>61</v>
      </c>
      <c r="H16" s="87" t="s">
        <v>84</v>
      </c>
      <c r="I16" s="87" t="s">
        <v>85</v>
      </c>
      <c r="J16" s="87" t="s">
        <v>86</v>
      </c>
      <c r="K16" s="176">
        <v>375000</v>
      </c>
      <c r="L16" s="79">
        <v>2</v>
      </c>
      <c r="M16" s="79">
        <v>0</v>
      </c>
      <c r="N16" s="79">
        <v>19</v>
      </c>
      <c r="O16" s="88">
        <v>0</v>
      </c>
      <c r="P16" s="89">
        <v>0</v>
      </c>
      <c r="Q16" s="90">
        <f>O16+P16</f>
        <v>0</v>
      </c>
      <c r="R16" s="80">
        <f>IFERROR(Q16/N16,"-")</f>
        <v>0</v>
      </c>
      <c r="S16" s="79">
        <v>0</v>
      </c>
      <c r="T16" s="79">
        <v>0</v>
      </c>
      <c r="U16" s="80" t="str">
        <f>IFERROR(T16/(Q16),"-")</f>
        <v>-</v>
      </c>
      <c r="V16" s="81">
        <f>IFERROR(K16/SUM(Q16:Q23),"-")</f>
        <v>11718.75</v>
      </c>
      <c r="W16" s="82">
        <v>0</v>
      </c>
      <c r="X16" s="80" t="str">
        <f>IF(Q16=0,"-",W16/Q16)</f>
        <v>-</v>
      </c>
      <c r="Y16" s="181">
        <v>0</v>
      </c>
      <c r="Z16" s="182" t="str">
        <f>IFERROR(Y16/Q16,"-")</f>
        <v>-</v>
      </c>
      <c r="AA16" s="182" t="str">
        <f>IFERROR(Y16/W16,"-")</f>
        <v>-</v>
      </c>
      <c r="AB16" s="176">
        <f>SUM(Y16:Y23)-SUM(K16:K23)</f>
        <v>-223000</v>
      </c>
      <c r="AC16" s="83">
        <f>SUM(Y16:Y23)/SUM(K16:K23)</f>
        <v>0.40533333333333</v>
      </c>
      <c r="AD16" s="77"/>
      <c r="AE16" s="91"/>
      <c r="AF16" s="92" t="str">
        <f>IF(Q16=0,"",IF(AE16=0,"",(AE16/Q16)))</f>
        <v/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 t="str">
        <f>IF(Q16=0,"",IF(AN16=0,"",(AN16/Q16)))</f>
        <v/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 t="str">
        <f>IF(Q16=0,"",IF(AW16=0,"",(AW16/Q16)))</f>
        <v/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 t="str">
        <f>IF(Q16=0,"",IF(BF16=0,"",(BF16/Q16)))</f>
        <v/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 t="str">
        <f>IF(Q16=0,"",IF(BO16=0,"",(BO16/Q16)))</f>
        <v/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 t="str">
        <f>IF(Q16=0,"",IF(BX16=0,"",(BX16/Q16)))</f>
        <v/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 t="str">
        <f>IF(Q16=0,"",IF(CG16=0,"",(CG16/Q16)))</f>
        <v/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87</v>
      </c>
      <c r="C17" s="184" t="s">
        <v>58</v>
      </c>
      <c r="D17" s="184"/>
      <c r="E17" s="184" t="s">
        <v>66</v>
      </c>
      <c r="F17" s="184" t="s">
        <v>67</v>
      </c>
      <c r="G17" s="184" t="s">
        <v>61</v>
      </c>
      <c r="H17" s="87"/>
      <c r="I17" s="87" t="s">
        <v>85</v>
      </c>
      <c r="J17" s="87" t="s">
        <v>88</v>
      </c>
      <c r="K17" s="176"/>
      <c r="L17" s="79">
        <v>3</v>
      </c>
      <c r="M17" s="79">
        <v>0</v>
      </c>
      <c r="N17" s="79">
        <v>28</v>
      </c>
      <c r="O17" s="88">
        <v>3</v>
      </c>
      <c r="P17" s="89">
        <v>0</v>
      </c>
      <c r="Q17" s="90">
        <f>O17+P17</f>
        <v>3</v>
      </c>
      <c r="R17" s="80">
        <f>IFERROR(Q17/N17,"-")</f>
        <v>0.10714285714286</v>
      </c>
      <c r="S17" s="79">
        <v>0</v>
      </c>
      <c r="T17" s="79">
        <v>1</v>
      </c>
      <c r="U17" s="80">
        <f>IFERROR(T17/(Q17),"-")</f>
        <v>0.33333333333333</v>
      </c>
      <c r="V17" s="81"/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0.33333333333333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2</v>
      </c>
      <c r="BP17" s="117">
        <f>IF(Q17=0,"",IF(BO17=0,"",(BO17/Q17)))</f>
        <v>0.66666666666667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89</v>
      </c>
      <c r="C18" s="184" t="s">
        <v>58</v>
      </c>
      <c r="D18" s="184"/>
      <c r="E18" s="184" t="s">
        <v>69</v>
      </c>
      <c r="F18" s="184" t="s">
        <v>70</v>
      </c>
      <c r="G18" s="184" t="s">
        <v>61</v>
      </c>
      <c r="H18" s="87"/>
      <c r="I18" s="87" t="s">
        <v>85</v>
      </c>
      <c r="J18" s="87" t="s">
        <v>90</v>
      </c>
      <c r="K18" s="176"/>
      <c r="L18" s="79">
        <v>29</v>
      </c>
      <c r="M18" s="79">
        <v>0</v>
      </c>
      <c r="N18" s="79">
        <v>104</v>
      </c>
      <c r="O18" s="88">
        <v>7</v>
      </c>
      <c r="P18" s="89">
        <v>0</v>
      </c>
      <c r="Q18" s="90">
        <f>O18+P18</f>
        <v>7</v>
      </c>
      <c r="R18" s="80">
        <f>IFERROR(Q18/N18,"-")</f>
        <v>0.067307692307692</v>
      </c>
      <c r="S18" s="79">
        <v>0</v>
      </c>
      <c r="T18" s="79">
        <v>0</v>
      </c>
      <c r="U18" s="80">
        <f>IFERROR(T18/(Q18),"-")</f>
        <v>0</v>
      </c>
      <c r="V18" s="81"/>
      <c r="W18" s="82">
        <v>1</v>
      </c>
      <c r="X18" s="80">
        <f>IF(Q18=0,"-",W18/Q18)</f>
        <v>0.14285714285714</v>
      </c>
      <c r="Y18" s="181">
        <v>3000</v>
      </c>
      <c r="Z18" s="182">
        <f>IFERROR(Y18/Q18,"-")</f>
        <v>428.57142857143</v>
      </c>
      <c r="AA18" s="182">
        <f>IFERROR(Y18/W18,"-")</f>
        <v>3000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0.14285714285714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5</v>
      </c>
      <c r="BP18" s="117">
        <f>IF(Q18=0,"",IF(BO18=0,"",(BO18/Q18)))</f>
        <v>0.71428571428571</v>
      </c>
      <c r="BQ18" s="118">
        <v>1</v>
      </c>
      <c r="BR18" s="119">
        <f>IFERROR(BQ18/BO18,"-")</f>
        <v>0.2</v>
      </c>
      <c r="BS18" s="120">
        <v>3000</v>
      </c>
      <c r="BT18" s="121">
        <f>IFERROR(BS18/BO18,"-")</f>
        <v>600</v>
      </c>
      <c r="BU18" s="122">
        <v>1</v>
      </c>
      <c r="BV18" s="122"/>
      <c r="BW18" s="122"/>
      <c r="BX18" s="123">
        <v>1</v>
      </c>
      <c r="BY18" s="124">
        <f>IF(Q18=0,"",IF(BX18=0,"",(BX18/Q18)))</f>
        <v>0.14285714285714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3000</v>
      </c>
      <c r="CR18" s="138">
        <v>3000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91</v>
      </c>
      <c r="C19" s="184" t="s">
        <v>58</v>
      </c>
      <c r="D19" s="184"/>
      <c r="E19" s="184" t="s">
        <v>75</v>
      </c>
      <c r="F19" s="184" t="s">
        <v>75</v>
      </c>
      <c r="G19" s="184" t="s">
        <v>76</v>
      </c>
      <c r="H19" s="87"/>
      <c r="I19" s="87"/>
      <c r="J19" s="87"/>
      <c r="K19" s="176"/>
      <c r="L19" s="79">
        <v>65</v>
      </c>
      <c r="M19" s="79">
        <v>36</v>
      </c>
      <c r="N19" s="79">
        <v>30</v>
      </c>
      <c r="O19" s="88">
        <v>9</v>
      </c>
      <c r="P19" s="89">
        <v>0</v>
      </c>
      <c r="Q19" s="90">
        <f>O19+P19</f>
        <v>9</v>
      </c>
      <c r="R19" s="80">
        <f>IFERROR(Q19/N19,"-")</f>
        <v>0.3</v>
      </c>
      <c r="S19" s="79">
        <v>4</v>
      </c>
      <c r="T19" s="79">
        <v>2</v>
      </c>
      <c r="U19" s="80">
        <f>IFERROR(T19/(Q19),"-")</f>
        <v>0.22222222222222</v>
      </c>
      <c r="V19" s="81"/>
      <c r="W19" s="82">
        <v>3</v>
      </c>
      <c r="X19" s="80">
        <f>IF(Q19=0,"-",W19/Q19)</f>
        <v>0.33333333333333</v>
      </c>
      <c r="Y19" s="181">
        <v>128000</v>
      </c>
      <c r="Z19" s="182">
        <f>IFERROR(Y19/Q19,"-")</f>
        <v>14222.222222222</v>
      </c>
      <c r="AA19" s="182">
        <f>IFERROR(Y19/W19,"-")</f>
        <v>42666.666666667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1</v>
      </c>
      <c r="AO19" s="98">
        <f>IF(Q19=0,"",IF(AN19=0,"",(AN19/Q19)))</f>
        <v>0.11111111111111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>
        <v>2</v>
      </c>
      <c r="AX19" s="104">
        <f>IF(Q19=0,"",IF(AW19=0,"",(AW19/Q19)))</f>
        <v>0.22222222222222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3</v>
      </c>
      <c r="BP19" s="117">
        <f>IF(Q19=0,"",IF(BO19=0,"",(BO19/Q19)))</f>
        <v>0.33333333333333</v>
      </c>
      <c r="BQ19" s="118">
        <v>2</v>
      </c>
      <c r="BR19" s="119">
        <f>IFERROR(BQ19/BO19,"-")</f>
        <v>0.66666666666667</v>
      </c>
      <c r="BS19" s="120">
        <v>123000</v>
      </c>
      <c r="BT19" s="121">
        <f>IFERROR(BS19/BO19,"-")</f>
        <v>41000</v>
      </c>
      <c r="BU19" s="122">
        <v>1</v>
      </c>
      <c r="BV19" s="122"/>
      <c r="BW19" s="122">
        <v>1</v>
      </c>
      <c r="BX19" s="123">
        <v>2</v>
      </c>
      <c r="BY19" s="124">
        <f>IF(Q19=0,"",IF(BX19=0,"",(BX19/Q19)))</f>
        <v>0.22222222222222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>
        <v>1</v>
      </c>
      <c r="CH19" s="131">
        <f>IF(Q19=0,"",IF(CG19=0,"",(CG19/Q19)))</f>
        <v>0.11111111111111</v>
      </c>
      <c r="CI19" s="132">
        <v>1</v>
      </c>
      <c r="CJ19" s="133">
        <f>IFERROR(CI19/CG19,"-")</f>
        <v>1</v>
      </c>
      <c r="CK19" s="134">
        <v>5000</v>
      </c>
      <c r="CL19" s="135">
        <f>IFERROR(CK19/CG19,"-")</f>
        <v>5000</v>
      </c>
      <c r="CM19" s="136">
        <v>1</v>
      </c>
      <c r="CN19" s="136"/>
      <c r="CO19" s="136"/>
      <c r="CP19" s="137">
        <v>3</v>
      </c>
      <c r="CQ19" s="138">
        <v>128000</v>
      </c>
      <c r="CR19" s="138">
        <v>118000</v>
      </c>
      <c r="CS19" s="138"/>
      <c r="CT19" s="139" t="str">
        <f>IF(AND(CR19=0,CS19=0),"",IF(AND(CR19&lt;=100000,CS19&lt;=100000),"",IF(CR19/CQ19&gt;0.7,"男高",IF(CS19/CQ19&gt;0.7,"女高",""))))</f>
        <v>男高</v>
      </c>
    </row>
    <row r="20" spans="1:99">
      <c r="A20" s="78"/>
      <c r="B20" s="184" t="s">
        <v>92</v>
      </c>
      <c r="C20" s="184" t="s">
        <v>58</v>
      </c>
      <c r="D20" s="184"/>
      <c r="E20" s="184" t="s">
        <v>59</v>
      </c>
      <c r="F20" s="184" t="s">
        <v>60</v>
      </c>
      <c r="G20" s="184" t="s">
        <v>61</v>
      </c>
      <c r="H20" s="87" t="s">
        <v>93</v>
      </c>
      <c r="I20" s="87" t="s">
        <v>85</v>
      </c>
      <c r="J20" s="87" t="s">
        <v>86</v>
      </c>
      <c r="K20" s="176"/>
      <c r="L20" s="79">
        <v>4</v>
      </c>
      <c r="M20" s="79">
        <v>0</v>
      </c>
      <c r="N20" s="79">
        <v>23</v>
      </c>
      <c r="O20" s="88">
        <v>0</v>
      </c>
      <c r="P20" s="89">
        <v>0</v>
      </c>
      <c r="Q20" s="90">
        <f>O20+P20</f>
        <v>0</v>
      </c>
      <c r="R20" s="80">
        <f>IFERROR(Q20/N20,"-")</f>
        <v>0</v>
      </c>
      <c r="S20" s="79">
        <v>0</v>
      </c>
      <c r="T20" s="79">
        <v>0</v>
      </c>
      <c r="U20" s="80" t="str">
        <f>IFERROR(T20/(Q20),"-")</f>
        <v>-</v>
      </c>
      <c r="V20" s="81"/>
      <c r="W20" s="82">
        <v>0</v>
      </c>
      <c r="X20" s="80" t="str">
        <f>IF(Q20=0,"-",W20/Q20)</f>
        <v>-</v>
      </c>
      <c r="Y20" s="181">
        <v>0</v>
      </c>
      <c r="Z20" s="182" t="str">
        <f>IFERROR(Y20/Q20,"-")</f>
        <v>-</v>
      </c>
      <c r="AA20" s="182" t="str">
        <f>IFERROR(Y20/W20,"-")</f>
        <v>-</v>
      </c>
      <c r="AB20" s="176"/>
      <c r="AC20" s="83"/>
      <c r="AD20" s="77"/>
      <c r="AE20" s="91"/>
      <c r="AF20" s="92" t="str">
        <f>IF(Q20=0,"",IF(AE20=0,"",(AE20/Q20)))</f>
        <v/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 t="str">
        <f>IF(Q20=0,"",IF(AN20=0,"",(AN20/Q20)))</f>
        <v/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 t="str">
        <f>IF(Q20=0,"",IF(AW20=0,"",(AW20/Q20)))</f>
        <v/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 t="str">
        <f>IF(Q20=0,"",IF(BF20=0,"",(BF20/Q20)))</f>
        <v/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 t="str">
        <f>IF(Q20=0,"",IF(BO20=0,"",(BO20/Q20)))</f>
        <v/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 t="str">
        <f>IF(Q20=0,"",IF(BX20=0,"",(BX20/Q20)))</f>
        <v/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 t="str">
        <f>IF(Q20=0,"",IF(CG20=0,"",(CG20/Q20)))</f>
        <v/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94</v>
      </c>
      <c r="C21" s="184" t="s">
        <v>58</v>
      </c>
      <c r="D21" s="184"/>
      <c r="E21" s="184" t="s">
        <v>66</v>
      </c>
      <c r="F21" s="184" t="s">
        <v>67</v>
      </c>
      <c r="G21" s="184" t="s">
        <v>61</v>
      </c>
      <c r="H21" s="87"/>
      <c r="I21" s="87" t="s">
        <v>85</v>
      </c>
      <c r="J21" s="87" t="s">
        <v>88</v>
      </c>
      <c r="K21" s="176"/>
      <c r="L21" s="79">
        <v>10</v>
      </c>
      <c r="M21" s="79">
        <v>0</v>
      </c>
      <c r="N21" s="79">
        <v>47</v>
      </c>
      <c r="O21" s="88">
        <v>2</v>
      </c>
      <c r="P21" s="89">
        <v>0</v>
      </c>
      <c r="Q21" s="90">
        <f>O21+P21</f>
        <v>2</v>
      </c>
      <c r="R21" s="80">
        <f>IFERROR(Q21/N21,"-")</f>
        <v>0.042553191489362</v>
      </c>
      <c r="S21" s="79">
        <v>0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0.5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>
        <v>1</v>
      </c>
      <c r="BY21" s="124">
        <f>IF(Q21=0,"",IF(BX21=0,"",(BX21/Q21)))</f>
        <v>0.5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95</v>
      </c>
      <c r="C22" s="184" t="s">
        <v>58</v>
      </c>
      <c r="D22" s="184"/>
      <c r="E22" s="184" t="s">
        <v>69</v>
      </c>
      <c r="F22" s="184" t="s">
        <v>70</v>
      </c>
      <c r="G22" s="184" t="s">
        <v>61</v>
      </c>
      <c r="H22" s="87"/>
      <c r="I22" s="87" t="s">
        <v>85</v>
      </c>
      <c r="J22" s="87" t="s">
        <v>90</v>
      </c>
      <c r="K22" s="176"/>
      <c r="L22" s="79">
        <v>2</v>
      </c>
      <c r="M22" s="79">
        <v>0</v>
      </c>
      <c r="N22" s="79">
        <v>32</v>
      </c>
      <c r="O22" s="88">
        <v>1</v>
      </c>
      <c r="P22" s="89">
        <v>0</v>
      </c>
      <c r="Q22" s="90">
        <f>O22+P22</f>
        <v>1</v>
      </c>
      <c r="R22" s="80">
        <f>IFERROR(Q22/N22,"-")</f>
        <v>0.03125</v>
      </c>
      <c r="S22" s="79">
        <v>0</v>
      </c>
      <c r="T22" s="79">
        <v>0</v>
      </c>
      <c r="U22" s="80">
        <f>IFERROR(T22/(Q22),"-")</f>
        <v>0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>
        <v>1</v>
      </c>
      <c r="BY22" s="124">
        <f>IF(Q22=0,"",IF(BX22=0,"",(BX22/Q22)))</f>
        <v>1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96</v>
      </c>
      <c r="C23" s="184" t="s">
        <v>58</v>
      </c>
      <c r="D23" s="184"/>
      <c r="E23" s="184" t="s">
        <v>75</v>
      </c>
      <c r="F23" s="184" t="s">
        <v>75</v>
      </c>
      <c r="G23" s="184" t="s">
        <v>76</v>
      </c>
      <c r="H23" s="87"/>
      <c r="I23" s="87"/>
      <c r="J23" s="87"/>
      <c r="K23" s="176"/>
      <c r="L23" s="79">
        <v>93</v>
      </c>
      <c r="M23" s="79">
        <v>59</v>
      </c>
      <c r="N23" s="79">
        <v>31</v>
      </c>
      <c r="O23" s="88">
        <v>10</v>
      </c>
      <c r="P23" s="89">
        <v>0</v>
      </c>
      <c r="Q23" s="90">
        <f>O23+P23</f>
        <v>10</v>
      </c>
      <c r="R23" s="80">
        <f>IFERROR(Q23/N23,"-")</f>
        <v>0.32258064516129</v>
      </c>
      <c r="S23" s="79">
        <v>1</v>
      </c>
      <c r="T23" s="79">
        <v>1</v>
      </c>
      <c r="U23" s="80">
        <f>IFERROR(T23/(Q23),"-")</f>
        <v>0.1</v>
      </c>
      <c r="V23" s="81"/>
      <c r="W23" s="82">
        <v>2</v>
      </c>
      <c r="X23" s="80">
        <f>IF(Q23=0,"-",W23/Q23)</f>
        <v>0.2</v>
      </c>
      <c r="Y23" s="181">
        <v>21000</v>
      </c>
      <c r="Z23" s="182">
        <f>IFERROR(Y23/Q23,"-")</f>
        <v>2100</v>
      </c>
      <c r="AA23" s="182">
        <f>IFERROR(Y23/W23,"-")</f>
        <v>10500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3</v>
      </c>
      <c r="BP23" s="117">
        <f>IF(Q23=0,"",IF(BO23=0,"",(BO23/Q23)))</f>
        <v>0.3</v>
      </c>
      <c r="BQ23" s="118">
        <v>1</v>
      </c>
      <c r="BR23" s="119">
        <f>IFERROR(BQ23/BO23,"-")</f>
        <v>0.33333333333333</v>
      </c>
      <c r="BS23" s="120">
        <v>13000</v>
      </c>
      <c r="BT23" s="121">
        <f>IFERROR(BS23/BO23,"-")</f>
        <v>4333.3333333333</v>
      </c>
      <c r="BU23" s="122"/>
      <c r="BV23" s="122"/>
      <c r="BW23" s="122">
        <v>1</v>
      </c>
      <c r="BX23" s="123">
        <v>5</v>
      </c>
      <c r="BY23" s="124">
        <f>IF(Q23=0,"",IF(BX23=0,"",(BX23/Q23)))</f>
        <v>0.5</v>
      </c>
      <c r="BZ23" s="125">
        <v>1</v>
      </c>
      <c r="CA23" s="126">
        <f>IFERROR(BZ23/BX23,"-")</f>
        <v>0.2</v>
      </c>
      <c r="CB23" s="127">
        <v>8000</v>
      </c>
      <c r="CC23" s="128">
        <f>IFERROR(CB23/BX23,"-")</f>
        <v>1600</v>
      </c>
      <c r="CD23" s="129"/>
      <c r="CE23" s="129">
        <v>1</v>
      </c>
      <c r="CF23" s="129"/>
      <c r="CG23" s="130">
        <v>2</v>
      </c>
      <c r="CH23" s="131">
        <f>IF(Q23=0,"",IF(CG23=0,"",(CG23/Q23)))</f>
        <v>0.2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2</v>
      </c>
      <c r="CQ23" s="138">
        <v>21000</v>
      </c>
      <c r="CR23" s="138">
        <v>13000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30"/>
      <c r="B24" s="84"/>
      <c r="C24" s="84"/>
      <c r="D24" s="85"/>
      <c r="E24" s="85"/>
      <c r="F24" s="85"/>
      <c r="G24" s="86"/>
      <c r="H24" s="87"/>
      <c r="I24" s="87"/>
      <c r="J24" s="87"/>
      <c r="K24" s="177"/>
      <c r="L24" s="34"/>
      <c r="M24" s="34"/>
      <c r="N24" s="31"/>
      <c r="O24" s="23"/>
      <c r="P24" s="23"/>
      <c r="Q24" s="23"/>
      <c r="R24" s="32"/>
      <c r="S24" s="32"/>
      <c r="T24" s="23"/>
      <c r="U24" s="32"/>
      <c r="V24" s="25"/>
      <c r="W24" s="25"/>
      <c r="X24" s="25"/>
      <c r="Y24" s="183"/>
      <c r="Z24" s="183"/>
      <c r="AA24" s="183"/>
      <c r="AB24" s="183"/>
      <c r="AC24" s="33"/>
      <c r="AD24" s="57"/>
      <c r="AE24" s="61"/>
      <c r="AF24" s="62"/>
      <c r="AG24" s="61"/>
      <c r="AH24" s="65"/>
      <c r="AI24" s="66"/>
      <c r="AJ24" s="67"/>
      <c r="AK24" s="68"/>
      <c r="AL24" s="68"/>
      <c r="AM24" s="68"/>
      <c r="AN24" s="61"/>
      <c r="AO24" s="62"/>
      <c r="AP24" s="61"/>
      <c r="AQ24" s="65"/>
      <c r="AR24" s="66"/>
      <c r="AS24" s="67"/>
      <c r="AT24" s="68"/>
      <c r="AU24" s="68"/>
      <c r="AV24" s="68"/>
      <c r="AW24" s="61"/>
      <c r="AX24" s="62"/>
      <c r="AY24" s="61"/>
      <c r="AZ24" s="65"/>
      <c r="BA24" s="66"/>
      <c r="BB24" s="67"/>
      <c r="BC24" s="68"/>
      <c r="BD24" s="68"/>
      <c r="BE24" s="68"/>
      <c r="BF24" s="61"/>
      <c r="BG24" s="62"/>
      <c r="BH24" s="61"/>
      <c r="BI24" s="65"/>
      <c r="BJ24" s="66"/>
      <c r="BK24" s="67"/>
      <c r="BL24" s="68"/>
      <c r="BM24" s="68"/>
      <c r="BN24" s="68"/>
      <c r="BO24" s="63"/>
      <c r="BP24" s="64"/>
      <c r="BQ24" s="61"/>
      <c r="BR24" s="65"/>
      <c r="BS24" s="66"/>
      <c r="BT24" s="67"/>
      <c r="BU24" s="68"/>
      <c r="BV24" s="68"/>
      <c r="BW24" s="68"/>
      <c r="BX24" s="63"/>
      <c r="BY24" s="64"/>
      <c r="BZ24" s="61"/>
      <c r="CA24" s="65"/>
      <c r="CB24" s="66"/>
      <c r="CC24" s="67"/>
      <c r="CD24" s="68"/>
      <c r="CE24" s="68"/>
      <c r="CF24" s="68"/>
      <c r="CG24" s="63"/>
      <c r="CH24" s="64"/>
      <c r="CI24" s="61"/>
      <c r="CJ24" s="65"/>
      <c r="CK24" s="66"/>
      <c r="CL24" s="67"/>
      <c r="CM24" s="68"/>
      <c r="CN24" s="68"/>
      <c r="CO24" s="68"/>
      <c r="CP24" s="69"/>
      <c r="CQ24" s="66"/>
      <c r="CR24" s="66"/>
      <c r="CS24" s="66"/>
      <c r="CT24" s="70"/>
    </row>
    <row r="25" spans="1:99">
      <c r="A25" s="30"/>
      <c r="B25" s="37"/>
      <c r="C25" s="37"/>
      <c r="D25" s="21"/>
      <c r="E25" s="21"/>
      <c r="F25" s="21"/>
      <c r="G25" s="22"/>
      <c r="H25" s="36"/>
      <c r="I25" s="36"/>
      <c r="J25" s="73"/>
      <c r="K25" s="178"/>
      <c r="L25" s="34"/>
      <c r="M25" s="34"/>
      <c r="N25" s="31"/>
      <c r="O25" s="23"/>
      <c r="P25" s="23"/>
      <c r="Q25" s="23"/>
      <c r="R25" s="32"/>
      <c r="S25" s="32"/>
      <c r="T25" s="23"/>
      <c r="U25" s="32"/>
      <c r="V25" s="25"/>
      <c r="W25" s="25"/>
      <c r="X25" s="25"/>
      <c r="Y25" s="183"/>
      <c r="Z25" s="183"/>
      <c r="AA25" s="183"/>
      <c r="AB25" s="183"/>
      <c r="AC25" s="33"/>
      <c r="AD25" s="59"/>
      <c r="AE25" s="61"/>
      <c r="AF25" s="62"/>
      <c r="AG25" s="61"/>
      <c r="AH25" s="65"/>
      <c r="AI25" s="66"/>
      <c r="AJ25" s="67"/>
      <c r="AK25" s="68"/>
      <c r="AL25" s="68"/>
      <c r="AM25" s="68"/>
      <c r="AN25" s="61"/>
      <c r="AO25" s="62"/>
      <c r="AP25" s="61"/>
      <c r="AQ25" s="65"/>
      <c r="AR25" s="66"/>
      <c r="AS25" s="67"/>
      <c r="AT25" s="68"/>
      <c r="AU25" s="68"/>
      <c r="AV25" s="68"/>
      <c r="AW25" s="61"/>
      <c r="AX25" s="62"/>
      <c r="AY25" s="61"/>
      <c r="AZ25" s="65"/>
      <c r="BA25" s="66"/>
      <c r="BB25" s="67"/>
      <c r="BC25" s="68"/>
      <c r="BD25" s="68"/>
      <c r="BE25" s="68"/>
      <c r="BF25" s="61"/>
      <c r="BG25" s="62"/>
      <c r="BH25" s="61"/>
      <c r="BI25" s="65"/>
      <c r="BJ25" s="66"/>
      <c r="BK25" s="67"/>
      <c r="BL25" s="68"/>
      <c r="BM25" s="68"/>
      <c r="BN25" s="68"/>
      <c r="BO25" s="63"/>
      <c r="BP25" s="64"/>
      <c r="BQ25" s="61"/>
      <c r="BR25" s="65"/>
      <c r="BS25" s="66"/>
      <c r="BT25" s="67"/>
      <c r="BU25" s="68"/>
      <c r="BV25" s="68"/>
      <c r="BW25" s="68"/>
      <c r="BX25" s="63"/>
      <c r="BY25" s="64"/>
      <c r="BZ25" s="61"/>
      <c r="CA25" s="65"/>
      <c r="CB25" s="66"/>
      <c r="CC25" s="67"/>
      <c r="CD25" s="68"/>
      <c r="CE25" s="68"/>
      <c r="CF25" s="68"/>
      <c r="CG25" s="63"/>
      <c r="CH25" s="64"/>
      <c r="CI25" s="61"/>
      <c r="CJ25" s="65"/>
      <c r="CK25" s="66"/>
      <c r="CL25" s="67"/>
      <c r="CM25" s="68"/>
      <c r="CN25" s="68"/>
      <c r="CO25" s="68"/>
      <c r="CP25" s="69"/>
      <c r="CQ25" s="66"/>
      <c r="CR25" s="66"/>
      <c r="CS25" s="66"/>
      <c r="CT25" s="70"/>
    </row>
    <row r="26" spans="1:99">
      <c r="A26" s="19">
        <f>AC26</f>
        <v>1.7591489361702</v>
      </c>
      <c r="B26" s="39"/>
      <c r="C26" s="39"/>
      <c r="D26" s="39"/>
      <c r="E26" s="39"/>
      <c r="F26" s="39"/>
      <c r="G26" s="39"/>
      <c r="H26" s="40" t="s">
        <v>97</v>
      </c>
      <c r="I26" s="40"/>
      <c r="J26" s="40"/>
      <c r="K26" s="179">
        <f>SUM(K6:K25)</f>
        <v>1175000</v>
      </c>
      <c r="L26" s="41">
        <f>SUM(L6:L25)</f>
        <v>613</v>
      </c>
      <c r="M26" s="41">
        <f>SUM(M6:M25)</f>
        <v>238</v>
      </c>
      <c r="N26" s="41">
        <f>SUM(N6:N25)</f>
        <v>1091</v>
      </c>
      <c r="O26" s="41">
        <f>SUM(O6:O25)</f>
        <v>83</v>
      </c>
      <c r="P26" s="41">
        <f>SUM(P6:P25)</f>
        <v>1</v>
      </c>
      <c r="Q26" s="41">
        <f>SUM(Q6:Q25)</f>
        <v>84</v>
      </c>
      <c r="R26" s="42">
        <f>IFERROR(Q26/N26,"-")</f>
        <v>0.076993583868011</v>
      </c>
      <c r="S26" s="76">
        <f>SUM(S6:S25)</f>
        <v>14</v>
      </c>
      <c r="T26" s="76">
        <f>SUM(T6:T25)</f>
        <v>18</v>
      </c>
      <c r="U26" s="42">
        <f>IFERROR(S26/Q26,"-")</f>
        <v>0.16666666666667</v>
      </c>
      <c r="V26" s="43">
        <f>IFERROR(K26/Q26,"-")</f>
        <v>13988.095238095</v>
      </c>
      <c r="W26" s="44">
        <f>SUM(W6:W25)</f>
        <v>21</v>
      </c>
      <c r="X26" s="42">
        <f>IFERROR(W26/Q26,"-")</f>
        <v>0.25</v>
      </c>
      <c r="Y26" s="179">
        <f>SUM(Y6:Y25)</f>
        <v>2067000</v>
      </c>
      <c r="Z26" s="179">
        <f>IFERROR(Y26/Q26,"-")</f>
        <v>24607.142857143</v>
      </c>
      <c r="AA26" s="179">
        <f>IFERROR(Y26/W26,"-")</f>
        <v>98428.571428571</v>
      </c>
      <c r="AB26" s="179">
        <f>Y26-K26</f>
        <v>892000</v>
      </c>
      <c r="AC26" s="45">
        <f>Y26/K26</f>
        <v>1.7591489361702</v>
      </c>
      <c r="AD26" s="58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5"/>
    <mergeCell ref="K11:K15"/>
    <mergeCell ref="V11:V15"/>
    <mergeCell ref="AB11:AB15"/>
    <mergeCell ref="AC11:AC15"/>
    <mergeCell ref="A16:A23"/>
    <mergeCell ref="K16:K23"/>
    <mergeCell ref="V16:V23"/>
    <mergeCell ref="AB16:AB23"/>
    <mergeCell ref="AC16:AC2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98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3.42</v>
      </c>
      <c r="B6" s="184" t="s">
        <v>99</v>
      </c>
      <c r="C6" s="184" t="s">
        <v>58</v>
      </c>
      <c r="D6" s="184" t="s">
        <v>100</v>
      </c>
      <c r="E6" s="184" t="s">
        <v>101</v>
      </c>
      <c r="F6" s="184" t="s">
        <v>102</v>
      </c>
      <c r="G6" s="184" t="s">
        <v>61</v>
      </c>
      <c r="H6" s="87" t="s">
        <v>103</v>
      </c>
      <c r="I6" s="87" t="s">
        <v>104</v>
      </c>
      <c r="J6" s="87" t="s">
        <v>105</v>
      </c>
      <c r="K6" s="176">
        <v>200000</v>
      </c>
      <c r="L6" s="79">
        <v>17</v>
      </c>
      <c r="M6" s="79">
        <v>0</v>
      </c>
      <c r="N6" s="79">
        <v>77</v>
      </c>
      <c r="O6" s="88">
        <v>4</v>
      </c>
      <c r="P6" s="89">
        <v>0</v>
      </c>
      <c r="Q6" s="90">
        <f>O6+P6</f>
        <v>4</v>
      </c>
      <c r="R6" s="80">
        <f>IFERROR(Q6/N6,"-")</f>
        <v>0.051948051948052</v>
      </c>
      <c r="S6" s="79">
        <v>1</v>
      </c>
      <c r="T6" s="79">
        <v>1</v>
      </c>
      <c r="U6" s="80">
        <f>IFERROR(T6/(Q6),"-")</f>
        <v>0.25</v>
      </c>
      <c r="V6" s="81">
        <f>IFERROR(K6/SUM(Q6:Q9),"-")</f>
        <v>8000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SUM(Y6:Y9)-SUM(K6:K9)</f>
        <v>484000</v>
      </c>
      <c r="AC6" s="83">
        <f>SUM(Y6:Y9)/SUM(K6:K9)</f>
        <v>3.42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1</v>
      </c>
      <c r="BG6" s="110">
        <f>IF(Q6=0,"",IF(BF6=0,"",(BF6/Q6)))</f>
        <v>0.25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>
        <v>1</v>
      </c>
      <c r="CH6" s="131">
        <f>IF(Q6=0,"",IF(CG6=0,"",(CG6/Q6)))</f>
        <v>0.25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106</v>
      </c>
      <c r="C7" s="184" t="s">
        <v>58</v>
      </c>
      <c r="D7" s="184"/>
      <c r="E7" s="184"/>
      <c r="F7" s="184"/>
      <c r="G7" s="184" t="s">
        <v>76</v>
      </c>
      <c r="H7" s="87"/>
      <c r="I7" s="87"/>
      <c r="J7" s="87"/>
      <c r="K7" s="176"/>
      <c r="L7" s="79">
        <v>71</v>
      </c>
      <c r="M7" s="79">
        <v>20</v>
      </c>
      <c r="N7" s="79">
        <v>8</v>
      </c>
      <c r="O7" s="88">
        <v>3</v>
      </c>
      <c r="P7" s="89">
        <v>0</v>
      </c>
      <c r="Q7" s="90">
        <f>O7+P7</f>
        <v>3</v>
      </c>
      <c r="R7" s="80">
        <f>IFERROR(Q7/N7,"-")</f>
        <v>0.375</v>
      </c>
      <c r="S7" s="79">
        <v>3</v>
      </c>
      <c r="T7" s="79">
        <v>0</v>
      </c>
      <c r="U7" s="80">
        <f>IFERROR(T7/(Q7),"-")</f>
        <v>0</v>
      </c>
      <c r="V7" s="81"/>
      <c r="W7" s="82">
        <v>1</v>
      </c>
      <c r="X7" s="80">
        <f>IF(Q7=0,"-",W7/Q7)</f>
        <v>0.33333333333333</v>
      </c>
      <c r="Y7" s="181">
        <v>23000</v>
      </c>
      <c r="Z7" s="182">
        <f>IFERROR(Y7/Q7,"-")</f>
        <v>7666.6666666667</v>
      </c>
      <c r="AA7" s="182">
        <f>IFERROR(Y7/W7,"-")</f>
        <v>23000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1</v>
      </c>
      <c r="BP7" s="117">
        <f>IF(Q7=0,"",IF(BO7=0,"",(BO7/Q7)))</f>
        <v>0.33333333333333</v>
      </c>
      <c r="BQ7" s="118">
        <v>1</v>
      </c>
      <c r="BR7" s="119">
        <f>IFERROR(BQ7/BO7,"-")</f>
        <v>1</v>
      </c>
      <c r="BS7" s="120">
        <v>23000</v>
      </c>
      <c r="BT7" s="121">
        <f>IFERROR(BS7/BO7,"-")</f>
        <v>23000</v>
      </c>
      <c r="BU7" s="122"/>
      <c r="BV7" s="122"/>
      <c r="BW7" s="122">
        <v>1</v>
      </c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>
        <v>2</v>
      </c>
      <c r="CH7" s="131">
        <f>IF(Q7=0,"",IF(CG7=0,"",(CG7/Q7)))</f>
        <v>0.66666666666667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1</v>
      </c>
      <c r="CQ7" s="138">
        <v>23000</v>
      </c>
      <c r="CR7" s="138">
        <v>23000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107</v>
      </c>
      <c r="C8" s="184" t="s">
        <v>58</v>
      </c>
      <c r="D8" s="184" t="s">
        <v>100</v>
      </c>
      <c r="E8" s="184" t="s">
        <v>101</v>
      </c>
      <c r="F8" s="184" t="s">
        <v>108</v>
      </c>
      <c r="G8" s="184" t="s">
        <v>61</v>
      </c>
      <c r="H8" s="87" t="s">
        <v>103</v>
      </c>
      <c r="I8" s="87" t="s">
        <v>104</v>
      </c>
      <c r="J8" s="87"/>
      <c r="K8" s="176"/>
      <c r="L8" s="79">
        <v>13</v>
      </c>
      <c r="M8" s="79">
        <v>0</v>
      </c>
      <c r="N8" s="79">
        <v>59</v>
      </c>
      <c r="O8" s="88">
        <v>6</v>
      </c>
      <c r="P8" s="89">
        <v>1</v>
      </c>
      <c r="Q8" s="90">
        <f>O8+P8</f>
        <v>7</v>
      </c>
      <c r="R8" s="80">
        <f>IFERROR(Q8/N8,"-")</f>
        <v>0.11864406779661</v>
      </c>
      <c r="S8" s="79">
        <v>2</v>
      </c>
      <c r="T8" s="79">
        <v>1</v>
      </c>
      <c r="U8" s="80">
        <f>IFERROR(T8/(Q8),"-")</f>
        <v>0.14285714285714</v>
      </c>
      <c r="V8" s="81"/>
      <c r="W8" s="82">
        <v>1</v>
      </c>
      <c r="X8" s="80">
        <f>IF(Q8=0,"-",W8/Q8)</f>
        <v>0.14285714285714</v>
      </c>
      <c r="Y8" s="181">
        <v>13000</v>
      </c>
      <c r="Z8" s="182">
        <f>IFERROR(Y8/Q8,"-")</f>
        <v>1857.1428571429</v>
      </c>
      <c r="AA8" s="182">
        <f>IFERROR(Y8/W8,"-")</f>
        <v>13000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0.14285714285714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0.14285714285714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1</v>
      </c>
      <c r="BG8" s="110">
        <f>IF(Q8=0,"",IF(BF8=0,"",(BF8/Q8)))</f>
        <v>0.14285714285714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0.14285714285714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3</v>
      </c>
      <c r="BY8" s="124">
        <f>IF(Q8=0,"",IF(BX8=0,"",(BX8/Q8)))</f>
        <v>0.42857142857143</v>
      </c>
      <c r="BZ8" s="125">
        <v>1</v>
      </c>
      <c r="CA8" s="126">
        <f>IFERROR(BZ8/BX8,"-")</f>
        <v>0.33333333333333</v>
      </c>
      <c r="CB8" s="127">
        <v>13000</v>
      </c>
      <c r="CC8" s="128">
        <f>IFERROR(CB8/BX8,"-")</f>
        <v>4333.3333333333</v>
      </c>
      <c r="CD8" s="129"/>
      <c r="CE8" s="129"/>
      <c r="CF8" s="129">
        <v>1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13000</v>
      </c>
      <c r="CR8" s="138">
        <v>13000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109</v>
      </c>
      <c r="C9" s="184" t="s">
        <v>58</v>
      </c>
      <c r="D9" s="184"/>
      <c r="E9" s="184"/>
      <c r="F9" s="184"/>
      <c r="G9" s="184" t="s">
        <v>76</v>
      </c>
      <c r="H9" s="87"/>
      <c r="I9" s="87"/>
      <c r="J9" s="87"/>
      <c r="K9" s="176"/>
      <c r="L9" s="79">
        <v>178</v>
      </c>
      <c r="M9" s="79">
        <v>38</v>
      </c>
      <c r="N9" s="79">
        <v>37</v>
      </c>
      <c r="O9" s="88">
        <v>10</v>
      </c>
      <c r="P9" s="89">
        <v>1</v>
      </c>
      <c r="Q9" s="90">
        <f>O9+P9</f>
        <v>11</v>
      </c>
      <c r="R9" s="80">
        <f>IFERROR(Q9/N9,"-")</f>
        <v>0.2972972972973</v>
      </c>
      <c r="S9" s="79">
        <v>3</v>
      </c>
      <c r="T9" s="79">
        <v>0</v>
      </c>
      <c r="U9" s="80">
        <f>IFERROR(T9/(Q9),"-")</f>
        <v>0</v>
      </c>
      <c r="V9" s="81"/>
      <c r="W9" s="82">
        <v>2</v>
      </c>
      <c r="X9" s="80">
        <f>IF(Q9=0,"-",W9/Q9)</f>
        <v>0.18181818181818</v>
      </c>
      <c r="Y9" s="181">
        <v>648000</v>
      </c>
      <c r="Z9" s="182">
        <f>IFERROR(Y9/Q9,"-")</f>
        <v>58909.090909091</v>
      </c>
      <c r="AA9" s="182">
        <f>IFERROR(Y9/W9,"-")</f>
        <v>324000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0.090909090909091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</v>
      </c>
      <c r="AX9" s="104">
        <f>IF(Q9=0,"",IF(AW9=0,"",(AW9/Q9)))</f>
        <v>0.090909090909091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4</v>
      </c>
      <c r="BG9" s="110">
        <f>IF(Q9=0,"",IF(BF9=0,"",(BF9/Q9)))</f>
        <v>0.36363636363636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3</v>
      </c>
      <c r="BP9" s="117">
        <f>IF(Q9=0,"",IF(BO9=0,"",(BO9/Q9)))</f>
        <v>0.27272727272727</v>
      </c>
      <c r="BQ9" s="118">
        <v>1</v>
      </c>
      <c r="BR9" s="119">
        <f>IFERROR(BQ9/BO9,"-")</f>
        <v>0.33333333333333</v>
      </c>
      <c r="BS9" s="120">
        <v>645000</v>
      </c>
      <c r="BT9" s="121">
        <f>IFERROR(BS9/BO9,"-")</f>
        <v>215000</v>
      </c>
      <c r="BU9" s="122"/>
      <c r="BV9" s="122"/>
      <c r="BW9" s="122">
        <v>1</v>
      </c>
      <c r="BX9" s="123">
        <v>2</v>
      </c>
      <c r="BY9" s="124">
        <f>IF(Q9=0,"",IF(BX9=0,"",(BX9/Q9)))</f>
        <v>0.18181818181818</v>
      </c>
      <c r="BZ9" s="125">
        <v>1</v>
      </c>
      <c r="CA9" s="126">
        <f>IFERROR(BZ9/BX9,"-")</f>
        <v>0.5</v>
      </c>
      <c r="CB9" s="127">
        <v>3000</v>
      </c>
      <c r="CC9" s="128">
        <f>IFERROR(CB9/BX9,"-")</f>
        <v>1500</v>
      </c>
      <c r="CD9" s="129">
        <v>1</v>
      </c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648000</v>
      </c>
      <c r="CR9" s="138">
        <v>645000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>
        <f>AC10</f>
        <v>5.0333333333333</v>
      </c>
      <c r="B10" s="184" t="s">
        <v>110</v>
      </c>
      <c r="C10" s="184" t="s">
        <v>111</v>
      </c>
      <c r="D10" s="184" t="s">
        <v>112</v>
      </c>
      <c r="E10" s="184" t="s">
        <v>113</v>
      </c>
      <c r="F10" s="184"/>
      <c r="G10" s="184" t="s">
        <v>61</v>
      </c>
      <c r="H10" s="87" t="s">
        <v>114</v>
      </c>
      <c r="I10" s="87" t="s">
        <v>115</v>
      </c>
      <c r="J10" s="87" t="s">
        <v>116</v>
      </c>
      <c r="K10" s="176">
        <v>60000</v>
      </c>
      <c r="L10" s="79">
        <v>38</v>
      </c>
      <c r="M10" s="79">
        <v>0</v>
      </c>
      <c r="N10" s="79">
        <v>190</v>
      </c>
      <c r="O10" s="88">
        <v>9</v>
      </c>
      <c r="P10" s="89">
        <v>0</v>
      </c>
      <c r="Q10" s="90">
        <f>O10+P10</f>
        <v>9</v>
      </c>
      <c r="R10" s="80">
        <f>IFERROR(Q10/N10,"-")</f>
        <v>0.047368421052632</v>
      </c>
      <c r="S10" s="79">
        <v>3</v>
      </c>
      <c r="T10" s="79">
        <v>1</v>
      </c>
      <c r="U10" s="80">
        <f>IFERROR(T10/(Q10),"-")</f>
        <v>0.11111111111111</v>
      </c>
      <c r="V10" s="81">
        <f>IFERROR(K10/SUM(Q10:Q11),"-")</f>
        <v>2222.2222222222</v>
      </c>
      <c r="W10" s="82">
        <v>1</v>
      </c>
      <c r="X10" s="80">
        <f>IF(Q10=0,"-",W10/Q10)</f>
        <v>0.11111111111111</v>
      </c>
      <c r="Y10" s="181">
        <v>5000</v>
      </c>
      <c r="Z10" s="182">
        <f>IFERROR(Y10/Q10,"-")</f>
        <v>555.55555555556</v>
      </c>
      <c r="AA10" s="182">
        <f>IFERROR(Y10/W10,"-")</f>
        <v>5000</v>
      </c>
      <c r="AB10" s="176">
        <f>SUM(Y10:Y11)-SUM(K10:K11)</f>
        <v>242000</v>
      </c>
      <c r="AC10" s="83">
        <f>SUM(Y10:Y11)/SUM(K10:K11)</f>
        <v>5.0333333333333</v>
      </c>
      <c r="AD10" s="77"/>
      <c r="AE10" s="91">
        <v>2</v>
      </c>
      <c r="AF10" s="92">
        <f>IF(Q10=0,"",IF(AE10=0,"",(AE10/Q10)))</f>
        <v>0.22222222222222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2</v>
      </c>
      <c r="AX10" s="104">
        <f>IF(Q10=0,"",IF(AW10=0,"",(AW10/Q10)))</f>
        <v>0.22222222222222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1</v>
      </c>
      <c r="BG10" s="110">
        <f>IF(Q10=0,"",IF(BF10=0,"",(BF10/Q10)))</f>
        <v>0.11111111111111</v>
      </c>
      <c r="BH10" s="109">
        <v>1</v>
      </c>
      <c r="BI10" s="111">
        <f>IFERROR(BH10/BF10,"-")</f>
        <v>1</v>
      </c>
      <c r="BJ10" s="112">
        <v>5000</v>
      </c>
      <c r="BK10" s="113">
        <f>IFERROR(BJ10/BF10,"-")</f>
        <v>5000</v>
      </c>
      <c r="BL10" s="114">
        <v>1</v>
      </c>
      <c r="BM10" s="114"/>
      <c r="BN10" s="114"/>
      <c r="BO10" s="116">
        <v>4</v>
      </c>
      <c r="BP10" s="117">
        <f>IF(Q10=0,"",IF(BO10=0,"",(BO10/Q10)))</f>
        <v>0.44444444444444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5000</v>
      </c>
      <c r="CR10" s="138">
        <v>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117</v>
      </c>
      <c r="C11" s="184" t="s">
        <v>111</v>
      </c>
      <c r="D11" s="184"/>
      <c r="E11" s="184"/>
      <c r="F11" s="184"/>
      <c r="G11" s="184" t="s">
        <v>76</v>
      </c>
      <c r="H11" s="87"/>
      <c r="I11" s="87"/>
      <c r="J11" s="87"/>
      <c r="K11" s="176"/>
      <c r="L11" s="79">
        <v>321</v>
      </c>
      <c r="M11" s="79">
        <v>109</v>
      </c>
      <c r="N11" s="79">
        <v>114</v>
      </c>
      <c r="O11" s="88">
        <v>18</v>
      </c>
      <c r="P11" s="89">
        <v>0</v>
      </c>
      <c r="Q11" s="90">
        <f>O11+P11</f>
        <v>18</v>
      </c>
      <c r="R11" s="80">
        <f>IFERROR(Q11/N11,"-")</f>
        <v>0.15789473684211</v>
      </c>
      <c r="S11" s="79">
        <v>6</v>
      </c>
      <c r="T11" s="79">
        <v>3</v>
      </c>
      <c r="U11" s="80">
        <f>IFERROR(T11/(Q11),"-")</f>
        <v>0.16666666666667</v>
      </c>
      <c r="V11" s="81"/>
      <c r="W11" s="82">
        <v>5</v>
      </c>
      <c r="X11" s="80">
        <f>IF(Q11=0,"-",W11/Q11)</f>
        <v>0.27777777777778</v>
      </c>
      <c r="Y11" s="181">
        <v>297000</v>
      </c>
      <c r="Z11" s="182">
        <f>IFERROR(Y11/Q11,"-")</f>
        <v>16500</v>
      </c>
      <c r="AA11" s="182">
        <f>IFERROR(Y11/W11,"-")</f>
        <v>59400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0.055555555555556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10</v>
      </c>
      <c r="BG11" s="110">
        <f>IF(Q11=0,"",IF(BF11=0,"",(BF11/Q11)))</f>
        <v>0.55555555555556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2</v>
      </c>
      <c r="BP11" s="117">
        <f>IF(Q11=0,"",IF(BO11=0,"",(BO11/Q11)))</f>
        <v>0.11111111111111</v>
      </c>
      <c r="BQ11" s="118">
        <v>1</v>
      </c>
      <c r="BR11" s="119">
        <f>IFERROR(BQ11/BO11,"-")</f>
        <v>0.5</v>
      </c>
      <c r="BS11" s="120">
        <v>95000</v>
      </c>
      <c r="BT11" s="121">
        <f>IFERROR(BS11/BO11,"-")</f>
        <v>47500</v>
      </c>
      <c r="BU11" s="122"/>
      <c r="BV11" s="122"/>
      <c r="BW11" s="122">
        <v>1</v>
      </c>
      <c r="BX11" s="123">
        <v>4</v>
      </c>
      <c r="BY11" s="124">
        <f>IF(Q11=0,"",IF(BX11=0,"",(BX11/Q11)))</f>
        <v>0.22222222222222</v>
      </c>
      <c r="BZ11" s="125">
        <v>4</v>
      </c>
      <c r="CA11" s="126">
        <f>IFERROR(BZ11/BX11,"-")</f>
        <v>1</v>
      </c>
      <c r="CB11" s="127">
        <v>202000</v>
      </c>
      <c r="CC11" s="128">
        <f>IFERROR(CB11/BX11,"-")</f>
        <v>50500</v>
      </c>
      <c r="CD11" s="129"/>
      <c r="CE11" s="129"/>
      <c r="CF11" s="129">
        <v>4</v>
      </c>
      <c r="CG11" s="130">
        <v>1</v>
      </c>
      <c r="CH11" s="131">
        <f>IF(Q11=0,"",IF(CG11=0,"",(CG11/Q11)))</f>
        <v>0.055555555555556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5</v>
      </c>
      <c r="CQ11" s="138">
        <v>297000</v>
      </c>
      <c r="CR11" s="138">
        <v>128000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1.8533333333333</v>
      </c>
      <c r="B12" s="184" t="s">
        <v>118</v>
      </c>
      <c r="C12" s="184" t="s">
        <v>111</v>
      </c>
      <c r="D12" s="184" t="s">
        <v>119</v>
      </c>
      <c r="E12" s="184" t="s">
        <v>120</v>
      </c>
      <c r="F12" s="184"/>
      <c r="G12" s="184" t="s">
        <v>61</v>
      </c>
      <c r="H12" s="87" t="s">
        <v>121</v>
      </c>
      <c r="I12" s="87" t="s">
        <v>122</v>
      </c>
      <c r="J12" s="87" t="s">
        <v>123</v>
      </c>
      <c r="K12" s="176">
        <v>75000</v>
      </c>
      <c r="L12" s="79">
        <v>22</v>
      </c>
      <c r="M12" s="79">
        <v>0</v>
      </c>
      <c r="N12" s="79">
        <v>70</v>
      </c>
      <c r="O12" s="88">
        <v>3</v>
      </c>
      <c r="P12" s="89">
        <v>0</v>
      </c>
      <c r="Q12" s="90">
        <f>O12+P12</f>
        <v>3</v>
      </c>
      <c r="R12" s="80">
        <f>IFERROR(Q12/N12,"-")</f>
        <v>0.042857142857143</v>
      </c>
      <c r="S12" s="79">
        <v>0</v>
      </c>
      <c r="T12" s="79">
        <v>0</v>
      </c>
      <c r="U12" s="80">
        <f>IFERROR(T12/(Q12),"-")</f>
        <v>0</v>
      </c>
      <c r="V12" s="81">
        <f>IFERROR(K12/SUM(Q12:Q13),"-")</f>
        <v>4411.7647058824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64000</v>
      </c>
      <c r="AC12" s="83">
        <f>SUM(Y12:Y13)/SUM(K12:K13)</f>
        <v>1.8533333333333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2</v>
      </c>
      <c r="AO12" s="98">
        <f>IF(Q12=0,"",IF(AN12=0,"",(AN12/Q12)))</f>
        <v>0.66666666666667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1</v>
      </c>
      <c r="AX12" s="104">
        <f>IF(Q12=0,"",IF(AW12=0,"",(AW12/Q12)))</f>
        <v>0.33333333333333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124</v>
      </c>
      <c r="C13" s="184" t="s">
        <v>111</v>
      </c>
      <c r="D13" s="184"/>
      <c r="E13" s="184"/>
      <c r="F13" s="184"/>
      <c r="G13" s="184" t="s">
        <v>76</v>
      </c>
      <c r="H13" s="87"/>
      <c r="I13" s="87"/>
      <c r="J13" s="87"/>
      <c r="K13" s="176"/>
      <c r="L13" s="79">
        <v>113</v>
      </c>
      <c r="M13" s="79">
        <v>60</v>
      </c>
      <c r="N13" s="79">
        <v>78</v>
      </c>
      <c r="O13" s="88">
        <v>14</v>
      </c>
      <c r="P13" s="89">
        <v>0</v>
      </c>
      <c r="Q13" s="90">
        <f>O13+P13</f>
        <v>14</v>
      </c>
      <c r="R13" s="80">
        <f>IFERROR(Q13/N13,"-")</f>
        <v>0.17948717948718</v>
      </c>
      <c r="S13" s="79">
        <v>4</v>
      </c>
      <c r="T13" s="79">
        <v>5</v>
      </c>
      <c r="U13" s="80">
        <f>IFERROR(T13/(Q13),"-")</f>
        <v>0.35714285714286</v>
      </c>
      <c r="V13" s="81"/>
      <c r="W13" s="82">
        <v>3</v>
      </c>
      <c r="X13" s="80">
        <f>IF(Q13=0,"-",W13/Q13)</f>
        <v>0.21428571428571</v>
      </c>
      <c r="Y13" s="181">
        <v>139000</v>
      </c>
      <c r="Z13" s="182">
        <f>IFERROR(Y13/Q13,"-")</f>
        <v>9928.5714285714</v>
      </c>
      <c r="AA13" s="182">
        <f>IFERROR(Y13/W13,"-")</f>
        <v>46333.333333333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0.071428571428571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5</v>
      </c>
      <c r="BG13" s="110">
        <f>IF(Q13=0,"",IF(BF13=0,"",(BF13/Q13)))</f>
        <v>0.35714285714286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5</v>
      </c>
      <c r="BP13" s="117">
        <f>IF(Q13=0,"",IF(BO13=0,"",(BO13/Q13)))</f>
        <v>0.35714285714286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2</v>
      </c>
      <c r="BY13" s="124">
        <f>IF(Q13=0,"",IF(BX13=0,"",(BX13/Q13)))</f>
        <v>0.14285714285714</v>
      </c>
      <c r="BZ13" s="125">
        <v>2</v>
      </c>
      <c r="CA13" s="126">
        <f>IFERROR(BZ13/BX13,"-")</f>
        <v>1</v>
      </c>
      <c r="CB13" s="127">
        <v>61000</v>
      </c>
      <c r="CC13" s="128">
        <f>IFERROR(CB13/BX13,"-")</f>
        <v>30500</v>
      </c>
      <c r="CD13" s="129">
        <v>1</v>
      </c>
      <c r="CE13" s="129"/>
      <c r="CF13" s="129">
        <v>1</v>
      </c>
      <c r="CG13" s="130">
        <v>1</v>
      </c>
      <c r="CH13" s="131">
        <f>IF(Q13=0,"",IF(CG13=0,"",(CG13/Q13)))</f>
        <v>0.071428571428571</v>
      </c>
      <c r="CI13" s="132">
        <v>1</v>
      </c>
      <c r="CJ13" s="133">
        <f>IFERROR(CI13/CG13,"-")</f>
        <v>1</v>
      </c>
      <c r="CK13" s="134">
        <v>78000</v>
      </c>
      <c r="CL13" s="135">
        <f>IFERROR(CK13/CG13,"-")</f>
        <v>78000</v>
      </c>
      <c r="CM13" s="136"/>
      <c r="CN13" s="136"/>
      <c r="CO13" s="136">
        <v>1</v>
      </c>
      <c r="CP13" s="137">
        <v>3</v>
      </c>
      <c r="CQ13" s="138">
        <v>139000</v>
      </c>
      <c r="CR13" s="138">
        <v>78000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0.08</v>
      </c>
      <c r="B14" s="184" t="s">
        <v>125</v>
      </c>
      <c r="C14" s="184" t="s">
        <v>111</v>
      </c>
      <c r="D14" s="184" t="s">
        <v>126</v>
      </c>
      <c r="E14" s="184" t="s">
        <v>127</v>
      </c>
      <c r="F14" s="184"/>
      <c r="G14" s="184" t="s">
        <v>61</v>
      </c>
      <c r="H14" s="87" t="s">
        <v>128</v>
      </c>
      <c r="I14" s="87" t="s">
        <v>129</v>
      </c>
      <c r="J14" s="87" t="s">
        <v>105</v>
      </c>
      <c r="K14" s="176">
        <v>125000</v>
      </c>
      <c r="L14" s="79">
        <v>14</v>
      </c>
      <c r="M14" s="79">
        <v>0</v>
      </c>
      <c r="N14" s="79">
        <v>38</v>
      </c>
      <c r="O14" s="88">
        <v>4</v>
      </c>
      <c r="P14" s="89">
        <v>0</v>
      </c>
      <c r="Q14" s="90">
        <f>O14+P14</f>
        <v>4</v>
      </c>
      <c r="R14" s="80">
        <f>IFERROR(Q14/N14,"-")</f>
        <v>0.10526315789474</v>
      </c>
      <c r="S14" s="79">
        <v>1</v>
      </c>
      <c r="T14" s="79">
        <v>0</v>
      </c>
      <c r="U14" s="80">
        <f>IFERROR(T14/(Q14),"-")</f>
        <v>0</v>
      </c>
      <c r="V14" s="81">
        <f>IFERROR(K14/SUM(Q14:Q15),"-")</f>
        <v>13888.888888889</v>
      </c>
      <c r="W14" s="82">
        <v>1</v>
      </c>
      <c r="X14" s="80">
        <f>IF(Q14=0,"-",W14/Q14)</f>
        <v>0.25</v>
      </c>
      <c r="Y14" s="181">
        <v>10000</v>
      </c>
      <c r="Z14" s="182">
        <f>IFERROR(Y14/Q14,"-")</f>
        <v>2500</v>
      </c>
      <c r="AA14" s="182">
        <f>IFERROR(Y14/W14,"-")</f>
        <v>10000</v>
      </c>
      <c r="AB14" s="176">
        <f>SUM(Y14:Y15)-SUM(K14:K15)</f>
        <v>-115000</v>
      </c>
      <c r="AC14" s="83">
        <f>SUM(Y14:Y15)/SUM(K14:K15)</f>
        <v>0.08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0.25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2</v>
      </c>
      <c r="BP14" s="117">
        <f>IF(Q14=0,"",IF(BO14=0,"",(BO14/Q14)))</f>
        <v>0.5</v>
      </c>
      <c r="BQ14" s="118">
        <v>1</v>
      </c>
      <c r="BR14" s="119">
        <f>IFERROR(BQ14/BO14,"-")</f>
        <v>0.5</v>
      </c>
      <c r="BS14" s="120">
        <v>10000</v>
      </c>
      <c r="BT14" s="121">
        <f>IFERROR(BS14/BO14,"-")</f>
        <v>5000</v>
      </c>
      <c r="BU14" s="122"/>
      <c r="BV14" s="122">
        <v>1</v>
      </c>
      <c r="BW14" s="122"/>
      <c r="BX14" s="123">
        <v>1</v>
      </c>
      <c r="BY14" s="124">
        <f>IF(Q14=0,"",IF(BX14=0,"",(BX14/Q14)))</f>
        <v>0.25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10000</v>
      </c>
      <c r="CR14" s="138">
        <v>10000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130</v>
      </c>
      <c r="C15" s="184" t="s">
        <v>111</v>
      </c>
      <c r="D15" s="184"/>
      <c r="E15" s="184"/>
      <c r="F15" s="184"/>
      <c r="G15" s="184" t="s">
        <v>76</v>
      </c>
      <c r="H15" s="87"/>
      <c r="I15" s="87"/>
      <c r="J15" s="87"/>
      <c r="K15" s="176"/>
      <c r="L15" s="79">
        <v>67</v>
      </c>
      <c r="M15" s="79">
        <v>31</v>
      </c>
      <c r="N15" s="79">
        <v>23</v>
      </c>
      <c r="O15" s="88">
        <v>5</v>
      </c>
      <c r="P15" s="89">
        <v>0</v>
      </c>
      <c r="Q15" s="90">
        <f>O15+P15</f>
        <v>5</v>
      </c>
      <c r="R15" s="80">
        <f>IFERROR(Q15/N15,"-")</f>
        <v>0.21739130434783</v>
      </c>
      <c r="S15" s="79">
        <v>0</v>
      </c>
      <c r="T15" s="79">
        <v>2</v>
      </c>
      <c r="U15" s="80">
        <f>IFERROR(T15/(Q15),"-")</f>
        <v>0.4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2</v>
      </c>
      <c r="BG15" s="110">
        <f>IF(Q15=0,"",IF(BF15=0,"",(BF15/Q15)))</f>
        <v>0.4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1</v>
      </c>
      <c r="BP15" s="117">
        <f>IF(Q15=0,"",IF(BO15=0,"",(BO15/Q15)))</f>
        <v>0.2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2</v>
      </c>
      <c r="BY15" s="124">
        <f>IF(Q15=0,"",IF(BX15=0,"",(BX15/Q15)))</f>
        <v>0.4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4.0421052631579</v>
      </c>
      <c r="B16" s="184" t="s">
        <v>131</v>
      </c>
      <c r="C16" s="184" t="s">
        <v>111</v>
      </c>
      <c r="D16" s="184" t="s">
        <v>132</v>
      </c>
      <c r="E16" s="184" t="s">
        <v>127</v>
      </c>
      <c r="F16" s="184"/>
      <c r="G16" s="184" t="s">
        <v>61</v>
      </c>
      <c r="H16" s="87" t="s">
        <v>133</v>
      </c>
      <c r="I16" s="87" t="s">
        <v>129</v>
      </c>
      <c r="J16" s="87" t="s">
        <v>134</v>
      </c>
      <c r="K16" s="176">
        <v>95000</v>
      </c>
      <c r="L16" s="79">
        <v>14</v>
      </c>
      <c r="M16" s="79">
        <v>0</v>
      </c>
      <c r="N16" s="79">
        <v>39</v>
      </c>
      <c r="O16" s="88">
        <v>6</v>
      </c>
      <c r="P16" s="89">
        <v>0</v>
      </c>
      <c r="Q16" s="90">
        <f>O16+P16</f>
        <v>6</v>
      </c>
      <c r="R16" s="80">
        <f>IFERROR(Q16/N16,"-")</f>
        <v>0.15384615384615</v>
      </c>
      <c r="S16" s="79">
        <v>1</v>
      </c>
      <c r="T16" s="79">
        <v>1</v>
      </c>
      <c r="U16" s="80">
        <f>IFERROR(T16/(Q16),"-")</f>
        <v>0.16666666666667</v>
      </c>
      <c r="V16" s="81">
        <f>IFERROR(K16/SUM(Q16:Q17),"-")</f>
        <v>5588.2352941176</v>
      </c>
      <c r="W16" s="82">
        <v>2</v>
      </c>
      <c r="X16" s="80">
        <f>IF(Q16=0,"-",W16/Q16)</f>
        <v>0.33333333333333</v>
      </c>
      <c r="Y16" s="181">
        <v>10000</v>
      </c>
      <c r="Z16" s="182">
        <f>IFERROR(Y16/Q16,"-")</f>
        <v>1666.6666666667</v>
      </c>
      <c r="AA16" s="182">
        <f>IFERROR(Y16/W16,"-")</f>
        <v>5000</v>
      </c>
      <c r="AB16" s="176">
        <f>SUM(Y16:Y17)-SUM(K16:K17)</f>
        <v>289000</v>
      </c>
      <c r="AC16" s="83">
        <f>SUM(Y16:Y17)/SUM(K16:K17)</f>
        <v>4.0421052631579</v>
      </c>
      <c r="AD16" s="77"/>
      <c r="AE16" s="91">
        <v>1</v>
      </c>
      <c r="AF16" s="92">
        <f>IF(Q16=0,"",IF(AE16=0,"",(AE16/Q16)))</f>
        <v>0.16666666666667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0.16666666666667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3</v>
      </c>
      <c r="BP16" s="117">
        <f>IF(Q16=0,"",IF(BO16=0,"",(BO16/Q16)))</f>
        <v>0.5</v>
      </c>
      <c r="BQ16" s="118">
        <v>1</v>
      </c>
      <c r="BR16" s="119">
        <f>IFERROR(BQ16/BO16,"-")</f>
        <v>0.33333333333333</v>
      </c>
      <c r="BS16" s="120">
        <v>5000</v>
      </c>
      <c r="BT16" s="121">
        <f>IFERROR(BS16/BO16,"-")</f>
        <v>1666.6666666667</v>
      </c>
      <c r="BU16" s="122">
        <v>1</v>
      </c>
      <c r="BV16" s="122"/>
      <c r="BW16" s="122"/>
      <c r="BX16" s="123">
        <v>1</v>
      </c>
      <c r="BY16" s="124">
        <f>IF(Q16=0,"",IF(BX16=0,"",(BX16/Q16)))</f>
        <v>0.16666666666667</v>
      </c>
      <c r="BZ16" s="125">
        <v>1</v>
      </c>
      <c r="CA16" s="126">
        <f>IFERROR(BZ16/BX16,"-")</f>
        <v>1</v>
      </c>
      <c r="CB16" s="127">
        <v>5000</v>
      </c>
      <c r="CC16" s="128">
        <f>IFERROR(CB16/BX16,"-")</f>
        <v>5000</v>
      </c>
      <c r="CD16" s="129">
        <v>1</v>
      </c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2</v>
      </c>
      <c r="CQ16" s="138">
        <v>10000</v>
      </c>
      <c r="CR16" s="138">
        <v>5000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135</v>
      </c>
      <c r="C17" s="184" t="s">
        <v>111</v>
      </c>
      <c r="D17" s="184"/>
      <c r="E17" s="184"/>
      <c r="F17" s="184"/>
      <c r="G17" s="184" t="s">
        <v>76</v>
      </c>
      <c r="H17" s="87"/>
      <c r="I17" s="87"/>
      <c r="J17" s="87"/>
      <c r="K17" s="176"/>
      <c r="L17" s="79">
        <v>59</v>
      </c>
      <c r="M17" s="79">
        <v>30</v>
      </c>
      <c r="N17" s="79">
        <v>28</v>
      </c>
      <c r="O17" s="88">
        <v>11</v>
      </c>
      <c r="P17" s="89">
        <v>0</v>
      </c>
      <c r="Q17" s="90">
        <f>O17+P17</f>
        <v>11</v>
      </c>
      <c r="R17" s="80">
        <f>IFERROR(Q17/N17,"-")</f>
        <v>0.39285714285714</v>
      </c>
      <c r="S17" s="79">
        <v>4</v>
      </c>
      <c r="T17" s="79">
        <v>0</v>
      </c>
      <c r="U17" s="80">
        <f>IFERROR(T17/(Q17),"-")</f>
        <v>0</v>
      </c>
      <c r="V17" s="81"/>
      <c r="W17" s="82">
        <v>5</v>
      </c>
      <c r="X17" s="80">
        <f>IF(Q17=0,"-",W17/Q17)</f>
        <v>0.45454545454545</v>
      </c>
      <c r="Y17" s="181">
        <v>374000</v>
      </c>
      <c r="Z17" s="182">
        <f>IFERROR(Y17/Q17,"-")</f>
        <v>34000</v>
      </c>
      <c r="AA17" s="182">
        <f>IFERROR(Y17/W17,"-")</f>
        <v>74800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2</v>
      </c>
      <c r="AO17" s="98">
        <f>IF(Q17=0,"",IF(AN17=0,"",(AN17/Q17)))</f>
        <v>0.18181818181818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2</v>
      </c>
      <c r="BG17" s="110">
        <f>IF(Q17=0,"",IF(BF17=0,"",(BF17/Q17)))</f>
        <v>0.18181818181818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3</v>
      </c>
      <c r="BP17" s="117">
        <f>IF(Q17=0,"",IF(BO17=0,"",(BO17/Q17)))</f>
        <v>0.27272727272727</v>
      </c>
      <c r="BQ17" s="118">
        <v>2</v>
      </c>
      <c r="BR17" s="119">
        <f>IFERROR(BQ17/BO17,"-")</f>
        <v>0.66666666666667</v>
      </c>
      <c r="BS17" s="120">
        <v>96000</v>
      </c>
      <c r="BT17" s="121">
        <f>IFERROR(BS17/BO17,"-")</f>
        <v>32000</v>
      </c>
      <c r="BU17" s="122"/>
      <c r="BV17" s="122"/>
      <c r="BW17" s="122">
        <v>2</v>
      </c>
      <c r="BX17" s="123">
        <v>2</v>
      </c>
      <c r="BY17" s="124">
        <f>IF(Q17=0,"",IF(BX17=0,"",(BX17/Q17)))</f>
        <v>0.18181818181818</v>
      </c>
      <c r="BZ17" s="125">
        <v>2</v>
      </c>
      <c r="CA17" s="126">
        <f>IFERROR(BZ17/BX17,"-")</f>
        <v>1</v>
      </c>
      <c r="CB17" s="127">
        <v>160000</v>
      </c>
      <c r="CC17" s="128">
        <f>IFERROR(CB17/BX17,"-")</f>
        <v>80000</v>
      </c>
      <c r="CD17" s="129"/>
      <c r="CE17" s="129"/>
      <c r="CF17" s="129">
        <v>2</v>
      </c>
      <c r="CG17" s="130">
        <v>2</v>
      </c>
      <c r="CH17" s="131">
        <f>IF(Q17=0,"",IF(CG17=0,"",(CG17/Q17)))</f>
        <v>0.18181818181818</v>
      </c>
      <c r="CI17" s="132">
        <v>1</v>
      </c>
      <c r="CJ17" s="133">
        <f>IFERROR(CI17/CG17,"-")</f>
        <v>0.5</v>
      </c>
      <c r="CK17" s="134">
        <v>118000</v>
      </c>
      <c r="CL17" s="135">
        <f>IFERROR(CK17/CG17,"-")</f>
        <v>59000</v>
      </c>
      <c r="CM17" s="136"/>
      <c r="CN17" s="136"/>
      <c r="CO17" s="136">
        <v>1</v>
      </c>
      <c r="CP17" s="137">
        <v>5</v>
      </c>
      <c r="CQ17" s="138">
        <v>374000</v>
      </c>
      <c r="CR17" s="138">
        <v>118000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0</v>
      </c>
      <c r="B18" s="184" t="s">
        <v>136</v>
      </c>
      <c r="C18" s="184" t="s">
        <v>111</v>
      </c>
      <c r="D18" s="184" t="s">
        <v>137</v>
      </c>
      <c r="E18" s="184" t="s">
        <v>120</v>
      </c>
      <c r="F18" s="184"/>
      <c r="G18" s="184" t="s">
        <v>61</v>
      </c>
      <c r="H18" s="87" t="s">
        <v>138</v>
      </c>
      <c r="I18" s="87" t="s">
        <v>122</v>
      </c>
      <c r="J18" s="87" t="s">
        <v>139</v>
      </c>
      <c r="K18" s="176">
        <v>50000</v>
      </c>
      <c r="L18" s="79">
        <v>7</v>
      </c>
      <c r="M18" s="79">
        <v>0</v>
      </c>
      <c r="N18" s="79">
        <v>12</v>
      </c>
      <c r="O18" s="88">
        <v>1</v>
      </c>
      <c r="P18" s="89">
        <v>0</v>
      </c>
      <c r="Q18" s="90">
        <f>O18+P18</f>
        <v>1</v>
      </c>
      <c r="R18" s="80">
        <f>IFERROR(Q18/N18,"-")</f>
        <v>0.083333333333333</v>
      </c>
      <c r="S18" s="79">
        <v>0</v>
      </c>
      <c r="T18" s="79">
        <v>0</v>
      </c>
      <c r="U18" s="80">
        <f>IFERROR(T18/(Q18),"-")</f>
        <v>0</v>
      </c>
      <c r="V18" s="81">
        <f>IFERROR(K18/SUM(Q18:Q19),"-")</f>
        <v>16666.666666667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SUM(Y18:Y19)-SUM(K18:K19)</f>
        <v>-50000</v>
      </c>
      <c r="AC18" s="83">
        <f>SUM(Y18:Y19)/SUM(K18:K19)</f>
        <v>0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1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140</v>
      </c>
      <c r="C19" s="184" t="s">
        <v>111</v>
      </c>
      <c r="D19" s="184"/>
      <c r="E19" s="184"/>
      <c r="F19" s="184"/>
      <c r="G19" s="184" t="s">
        <v>76</v>
      </c>
      <c r="H19" s="87"/>
      <c r="I19" s="87"/>
      <c r="J19" s="87"/>
      <c r="K19" s="176"/>
      <c r="L19" s="79">
        <v>18</v>
      </c>
      <c r="M19" s="79">
        <v>13</v>
      </c>
      <c r="N19" s="79">
        <v>3</v>
      </c>
      <c r="O19" s="88">
        <v>2</v>
      </c>
      <c r="P19" s="89">
        <v>0</v>
      </c>
      <c r="Q19" s="90">
        <f>O19+P19</f>
        <v>2</v>
      </c>
      <c r="R19" s="80">
        <f>IFERROR(Q19/N19,"-")</f>
        <v>0.66666666666667</v>
      </c>
      <c r="S19" s="79">
        <v>0</v>
      </c>
      <c r="T19" s="79">
        <v>0</v>
      </c>
      <c r="U19" s="80">
        <f>IFERROR(T19/(Q19),"-")</f>
        <v>0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>
        <v>1</v>
      </c>
      <c r="AX19" s="104">
        <f>IF(Q19=0,"",IF(AW19=0,"",(AW19/Q19)))</f>
        <v>0.5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>
        <v>1</v>
      </c>
      <c r="BY19" s="124">
        <f>IF(Q19=0,"",IF(BX19=0,"",(BX19/Q19)))</f>
        <v>0.5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1.0111111111111</v>
      </c>
      <c r="B20" s="184" t="s">
        <v>141</v>
      </c>
      <c r="C20" s="184"/>
      <c r="D20" s="184"/>
      <c r="E20" s="184"/>
      <c r="F20" s="184"/>
      <c r="G20" s="184" t="s">
        <v>61</v>
      </c>
      <c r="H20" s="87" t="s">
        <v>142</v>
      </c>
      <c r="I20" s="87"/>
      <c r="J20" s="87" t="s">
        <v>116</v>
      </c>
      <c r="K20" s="176">
        <v>270000</v>
      </c>
      <c r="L20" s="79">
        <v>85</v>
      </c>
      <c r="M20" s="79">
        <v>0</v>
      </c>
      <c r="N20" s="79">
        <v>249</v>
      </c>
      <c r="O20" s="88">
        <v>38</v>
      </c>
      <c r="P20" s="89">
        <v>1</v>
      </c>
      <c r="Q20" s="90">
        <f>O20+P20</f>
        <v>39</v>
      </c>
      <c r="R20" s="80">
        <f>IFERROR(Q20/N20,"-")</f>
        <v>0.1566265060241</v>
      </c>
      <c r="S20" s="79">
        <v>0</v>
      </c>
      <c r="T20" s="79">
        <v>9</v>
      </c>
      <c r="U20" s="80">
        <f>IFERROR(T20/(Q20),"-")</f>
        <v>0.23076923076923</v>
      </c>
      <c r="V20" s="81">
        <f>IFERROR(K20/SUM(Q20:Q25),"-")</f>
        <v>3461.5384615385</v>
      </c>
      <c r="W20" s="82">
        <v>5</v>
      </c>
      <c r="X20" s="80">
        <f>IF(Q20=0,"-",W20/Q20)</f>
        <v>0.12820512820513</v>
      </c>
      <c r="Y20" s="181">
        <v>27000</v>
      </c>
      <c r="Z20" s="182">
        <f>IFERROR(Y20/Q20,"-")</f>
        <v>692.30769230769</v>
      </c>
      <c r="AA20" s="182">
        <f>IFERROR(Y20/W20,"-")</f>
        <v>5400</v>
      </c>
      <c r="AB20" s="176">
        <f>SUM(Y20:Y25)-SUM(K20:K25)</f>
        <v>3000</v>
      </c>
      <c r="AC20" s="83">
        <f>SUM(Y20:Y25)/SUM(K20:K25)</f>
        <v>1.0111111111111</v>
      </c>
      <c r="AD20" s="77"/>
      <c r="AE20" s="91">
        <v>7</v>
      </c>
      <c r="AF20" s="92">
        <f>IF(Q20=0,"",IF(AE20=0,"",(AE20/Q20)))</f>
        <v>0.17948717948718</v>
      </c>
      <c r="AG20" s="91">
        <v>1</v>
      </c>
      <c r="AH20" s="93">
        <f>IFERROR(AG20/AE20,"-")</f>
        <v>0.14285714285714</v>
      </c>
      <c r="AI20" s="94">
        <v>3000</v>
      </c>
      <c r="AJ20" s="95">
        <f>IFERROR(AI20/AE20,"-")</f>
        <v>428.57142857143</v>
      </c>
      <c r="AK20" s="96">
        <v>1</v>
      </c>
      <c r="AL20" s="96"/>
      <c r="AM20" s="96"/>
      <c r="AN20" s="97">
        <v>11</v>
      </c>
      <c r="AO20" s="98">
        <f>IF(Q20=0,"",IF(AN20=0,"",(AN20/Q20)))</f>
        <v>0.28205128205128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>
        <v>3</v>
      </c>
      <c r="AX20" s="104">
        <f>IF(Q20=0,"",IF(AW20=0,"",(AW20/Q20)))</f>
        <v>0.076923076923077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>
        <v>8</v>
      </c>
      <c r="BG20" s="110">
        <f>IF(Q20=0,"",IF(BF20=0,"",(BF20/Q20)))</f>
        <v>0.20512820512821</v>
      </c>
      <c r="BH20" s="109">
        <v>3</v>
      </c>
      <c r="BI20" s="111">
        <f>IFERROR(BH20/BF20,"-")</f>
        <v>0.375</v>
      </c>
      <c r="BJ20" s="112">
        <v>14000</v>
      </c>
      <c r="BK20" s="113">
        <f>IFERROR(BJ20/BF20,"-")</f>
        <v>1750</v>
      </c>
      <c r="BL20" s="114">
        <v>2</v>
      </c>
      <c r="BM20" s="114">
        <v>1</v>
      </c>
      <c r="BN20" s="114"/>
      <c r="BO20" s="116">
        <v>7</v>
      </c>
      <c r="BP20" s="117">
        <f>IF(Q20=0,"",IF(BO20=0,"",(BO20/Q20)))</f>
        <v>0.17948717948718</v>
      </c>
      <c r="BQ20" s="118">
        <v>1</v>
      </c>
      <c r="BR20" s="119">
        <f>IFERROR(BQ20/BO20,"-")</f>
        <v>0.14285714285714</v>
      </c>
      <c r="BS20" s="120">
        <v>10000</v>
      </c>
      <c r="BT20" s="121">
        <f>IFERROR(BS20/BO20,"-")</f>
        <v>1428.5714285714</v>
      </c>
      <c r="BU20" s="122"/>
      <c r="BV20" s="122">
        <v>1</v>
      </c>
      <c r="BW20" s="122"/>
      <c r="BX20" s="123">
        <v>3</v>
      </c>
      <c r="BY20" s="124">
        <f>IF(Q20=0,"",IF(BX20=0,"",(BX20/Q20)))</f>
        <v>0.076923076923077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5</v>
      </c>
      <c r="CQ20" s="138">
        <v>27000</v>
      </c>
      <c r="CR20" s="138">
        <v>10000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143</v>
      </c>
      <c r="C21" s="184"/>
      <c r="D21" s="184"/>
      <c r="E21" s="184"/>
      <c r="F21" s="184"/>
      <c r="G21" s="184" t="s">
        <v>61</v>
      </c>
      <c r="H21" s="87"/>
      <c r="I21" s="87"/>
      <c r="J21" s="87"/>
      <c r="K21" s="176"/>
      <c r="L21" s="79">
        <v>0</v>
      </c>
      <c r="M21" s="79">
        <v>0</v>
      </c>
      <c r="N21" s="79">
        <v>0</v>
      </c>
      <c r="O21" s="88">
        <v>0</v>
      </c>
      <c r="P21" s="89">
        <v>0</v>
      </c>
      <c r="Q21" s="90">
        <f>O21+P21</f>
        <v>0</v>
      </c>
      <c r="R21" s="80" t="str">
        <f>IFERROR(Q21/N21,"-")</f>
        <v>-</v>
      </c>
      <c r="S21" s="79">
        <v>0</v>
      </c>
      <c r="T21" s="79">
        <v>0</v>
      </c>
      <c r="U21" s="80" t="str">
        <f>IFERROR(T21/(Q21),"-")</f>
        <v>-</v>
      </c>
      <c r="V21" s="81"/>
      <c r="W21" s="82">
        <v>0</v>
      </c>
      <c r="X21" s="80" t="str">
        <f>IF(Q21=0,"-",W21/Q21)</f>
        <v>-</v>
      </c>
      <c r="Y21" s="181">
        <v>0</v>
      </c>
      <c r="Z21" s="182" t="str">
        <f>IFERROR(Y21/Q21,"-")</f>
        <v>-</v>
      </c>
      <c r="AA21" s="182" t="str">
        <f>IFERROR(Y21/W21,"-")</f>
        <v>-</v>
      </c>
      <c r="AB21" s="176"/>
      <c r="AC21" s="83"/>
      <c r="AD21" s="77"/>
      <c r="AE21" s="91"/>
      <c r="AF21" s="92" t="str">
        <f>IF(Q21=0,"",IF(AE21=0,"",(AE21/Q21)))</f>
        <v/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 t="str">
        <f>IF(Q21=0,"",IF(AN21=0,"",(AN21/Q21)))</f>
        <v/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 t="str">
        <f>IF(Q21=0,"",IF(AW21=0,"",(AW21/Q21)))</f>
        <v/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 t="str">
        <f>IF(Q21=0,"",IF(BF21=0,"",(BF21/Q21)))</f>
        <v/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 t="str">
        <f>IF(Q21=0,"",IF(BO21=0,"",(BO21/Q21)))</f>
        <v/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 t="str">
        <f>IF(Q21=0,"",IF(BX21=0,"",(BX21/Q21)))</f>
        <v/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 t="str">
        <f>IF(Q21=0,"",IF(CG21=0,"",(CG21/Q21)))</f>
        <v/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144</v>
      </c>
      <c r="C22" s="184"/>
      <c r="D22" s="184"/>
      <c r="E22" s="184"/>
      <c r="F22" s="184"/>
      <c r="G22" s="184" t="s">
        <v>61</v>
      </c>
      <c r="H22" s="87"/>
      <c r="I22" s="87"/>
      <c r="J22" s="87"/>
      <c r="K22" s="176"/>
      <c r="L22" s="79">
        <v>0</v>
      </c>
      <c r="M22" s="79">
        <v>0</v>
      </c>
      <c r="N22" s="79">
        <v>0</v>
      </c>
      <c r="O22" s="88">
        <v>0</v>
      </c>
      <c r="P22" s="89">
        <v>0</v>
      </c>
      <c r="Q22" s="90">
        <f>O22+P22</f>
        <v>0</v>
      </c>
      <c r="R22" s="80" t="str">
        <f>IFERROR(Q22/N22,"-")</f>
        <v>-</v>
      </c>
      <c r="S22" s="79">
        <v>0</v>
      </c>
      <c r="T22" s="79">
        <v>0</v>
      </c>
      <c r="U22" s="80" t="str">
        <f>IFERROR(T22/(Q22),"-")</f>
        <v>-</v>
      </c>
      <c r="V22" s="81"/>
      <c r="W22" s="82">
        <v>0</v>
      </c>
      <c r="X22" s="80" t="str">
        <f>IF(Q22=0,"-",W22/Q22)</f>
        <v>-</v>
      </c>
      <c r="Y22" s="181">
        <v>0</v>
      </c>
      <c r="Z22" s="182" t="str">
        <f>IFERROR(Y22/Q22,"-")</f>
        <v>-</v>
      </c>
      <c r="AA22" s="182" t="str">
        <f>IFERROR(Y22/W22,"-")</f>
        <v>-</v>
      </c>
      <c r="AB22" s="176"/>
      <c r="AC22" s="83"/>
      <c r="AD22" s="77"/>
      <c r="AE22" s="91"/>
      <c r="AF22" s="92" t="str">
        <f>IF(Q22=0,"",IF(AE22=0,"",(AE22/Q22)))</f>
        <v/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 t="str">
        <f>IF(Q22=0,"",IF(AN22=0,"",(AN22/Q22)))</f>
        <v/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 t="str">
        <f>IF(Q22=0,"",IF(AW22=0,"",(AW22/Q22)))</f>
        <v/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 t="str">
        <f>IF(Q22=0,"",IF(BF22=0,"",(BF22/Q22)))</f>
        <v/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 t="str">
        <f>IF(Q22=0,"",IF(BO22=0,"",(BO22/Q22)))</f>
        <v/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 t="str">
        <f>IF(Q22=0,"",IF(BX22=0,"",(BX22/Q22)))</f>
        <v/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 t="str">
        <f>IF(Q22=0,"",IF(CG22=0,"",(CG22/Q22)))</f>
        <v/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145</v>
      </c>
      <c r="C23" s="184"/>
      <c r="D23" s="184"/>
      <c r="E23" s="184"/>
      <c r="F23" s="184"/>
      <c r="G23" s="184" t="s">
        <v>76</v>
      </c>
      <c r="H23" s="87"/>
      <c r="I23" s="87"/>
      <c r="J23" s="87"/>
      <c r="K23" s="176"/>
      <c r="L23" s="79">
        <v>271</v>
      </c>
      <c r="M23" s="79">
        <v>162</v>
      </c>
      <c r="N23" s="79">
        <v>205</v>
      </c>
      <c r="O23" s="88">
        <v>37</v>
      </c>
      <c r="P23" s="89">
        <v>0</v>
      </c>
      <c r="Q23" s="90">
        <f>O23+P23</f>
        <v>37</v>
      </c>
      <c r="R23" s="80">
        <f>IFERROR(Q23/N23,"-")</f>
        <v>0.18048780487805</v>
      </c>
      <c r="S23" s="79">
        <v>13</v>
      </c>
      <c r="T23" s="79">
        <v>0</v>
      </c>
      <c r="U23" s="80">
        <f>IFERROR(T23/(Q23),"-")</f>
        <v>0</v>
      </c>
      <c r="V23" s="81"/>
      <c r="W23" s="82">
        <v>7</v>
      </c>
      <c r="X23" s="80">
        <f>IF(Q23=0,"-",W23/Q23)</f>
        <v>0.18918918918919</v>
      </c>
      <c r="Y23" s="181">
        <v>246000</v>
      </c>
      <c r="Z23" s="182">
        <f>IFERROR(Y23/Q23,"-")</f>
        <v>6648.6486486486</v>
      </c>
      <c r="AA23" s="182">
        <f>IFERROR(Y23/W23,"-")</f>
        <v>35142.857142857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2</v>
      </c>
      <c r="AO23" s="98">
        <f>IF(Q23=0,"",IF(AN23=0,"",(AN23/Q23)))</f>
        <v>0.054054054054054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>
        <v>3</v>
      </c>
      <c r="AX23" s="104">
        <f>IF(Q23=0,"",IF(AW23=0,"",(AW23/Q23)))</f>
        <v>0.081081081081081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5</v>
      </c>
      <c r="BG23" s="110">
        <f>IF(Q23=0,"",IF(BF23=0,"",(BF23/Q23)))</f>
        <v>0.13513513513514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17</v>
      </c>
      <c r="BP23" s="117">
        <f>IF(Q23=0,"",IF(BO23=0,"",(BO23/Q23)))</f>
        <v>0.45945945945946</v>
      </c>
      <c r="BQ23" s="118">
        <v>3</v>
      </c>
      <c r="BR23" s="119">
        <f>IFERROR(BQ23/BO23,"-")</f>
        <v>0.17647058823529</v>
      </c>
      <c r="BS23" s="120">
        <v>48000</v>
      </c>
      <c r="BT23" s="121">
        <f>IFERROR(BS23/BO23,"-")</f>
        <v>2823.5294117647</v>
      </c>
      <c r="BU23" s="122">
        <v>1</v>
      </c>
      <c r="BV23" s="122">
        <v>1</v>
      </c>
      <c r="BW23" s="122">
        <v>1</v>
      </c>
      <c r="BX23" s="123">
        <v>8</v>
      </c>
      <c r="BY23" s="124">
        <f>IF(Q23=0,"",IF(BX23=0,"",(BX23/Q23)))</f>
        <v>0.21621621621622</v>
      </c>
      <c r="BZ23" s="125">
        <v>4</v>
      </c>
      <c r="CA23" s="126">
        <f>IFERROR(BZ23/BX23,"-")</f>
        <v>0.5</v>
      </c>
      <c r="CB23" s="127">
        <v>198000</v>
      </c>
      <c r="CC23" s="128">
        <f>IFERROR(CB23/BX23,"-")</f>
        <v>24750</v>
      </c>
      <c r="CD23" s="129"/>
      <c r="CE23" s="129">
        <v>2</v>
      </c>
      <c r="CF23" s="129">
        <v>2</v>
      </c>
      <c r="CG23" s="130">
        <v>2</v>
      </c>
      <c r="CH23" s="131">
        <f>IF(Q23=0,"",IF(CG23=0,"",(CG23/Q23)))</f>
        <v>0.054054054054054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7</v>
      </c>
      <c r="CQ23" s="138">
        <v>246000</v>
      </c>
      <c r="CR23" s="138">
        <v>114000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146</v>
      </c>
      <c r="C24" s="184"/>
      <c r="D24" s="184"/>
      <c r="E24" s="184"/>
      <c r="F24" s="184"/>
      <c r="G24" s="184" t="s">
        <v>76</v>
      </c>
      <c r="H24" s="87"/>
      <c r="I24" s="87"/>
      <c r="J24" s="87"/>
      <c r="K24" s="176"/>
      <c r="L24" s="79">
        <v>14</v>
      </c>
      <c r="M24" s="79">
        <v>8</v>
      </c>
      <c r="N24" s="79">
        <v>0</v>
      </c>
      <c r="O24" s="88">
        <v>0</v>
      </c>
      <c r="P24" s="89">
        <v>0</v>
      </c>
      <c r="Q24" s="90">
        <f>O24+P24</f>
        <v>0</v>
      </c>
      <c r="R24" s="80" t="str">
        <f>IFERROR(Q24/N24,"-")</f>
        <v>-</v>
      </c>
      <c r="S24" s="79">
        <v>0</v>
      </c>
      <c r="T24" s="79">
        <v>0</v>
      </c>
      <c r="U24" s="80" t="str">
        <f>IFERROR(T24/(Q24),"-")</f>
        <v>-</v>
      </c>
      <c r="V24" s="81"/>
      <c r="W24" s="82">
        <v>0</v>
      </c>
      <c r="X24" s="80" t="str">
        <f>IF(Q24=0,"-",W24/Q24)</f>
        <v>-</v>
      </c>
      <c r="Y24" s="181">
        <v>0</v>
      </c>
      <c r="Z24" s="182" t="str">
        <f>IFERROR(Y24/Q24,"-")</f>
        <v>-</v>
      </c>
      <c r="AA24" s="182" t="str">
        <f>IFERROR(Y24/W24,"-")</f>
        <v>-</v>
      </c>
      <c r="AB24" s="176"/>
      <c r="AC24" s="83"/>
      <c r="AD24" s="77"/>
      <c r="AE24" s="91"/>
      <c r="AF24" s="92" t="str">
        <f>IF(Q24=0,"",IF(AE24=0,"",(AE24/Q24)))</f>
        <v/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 t="str">
        <f>IF(Q24=0,"",IF(AN24=0,"",(AN24/Q24)))</f>
        <v/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 t="str">
        <f>IF(Q24=0,"",IF(AW24=0,"",(AW24/Q24)))</f>
        <v/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 t="str">
        <f>IF(Q24=0,"",IF(BF24=0,"",(BF24/Q24)))</f>
        <v/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/>
      <c r="BP24" s="117" t="str">
        <f>IF(Q24=0,"",IF(BO24=0,"",(BO24/Q24)))</f>
        <v/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 t="str">
        <f>IF(Q24=0,"",IF(BX24=0,"",(BX24/Q24)))</f>
        <v/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 t="str">
        <f>IF(Q24=0,"",IF(CG24=0,"",(CG24/Q24)))</f>
        <v/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147</v>
      </c>
      <c r="C25" s="184"/>
      <c r="D25" s="184"/>
      <c r="E25" s="184"/>
      <c r="F25" s="184"/>
      <c r="G25" s="184" t="s">
        <v>76</v>
      </c>
      <c r="H25" s="87"/>
      <c r="I25" s="87"/>
      <c r="J25" s="87"/>
      <c r="K25" s="176"/>
      <c r="L25" s="79">
        <v>12</v>
      </c>
      <c r="M25" s="79">
        <v>6</v>
      </c>
      <c r="N25" s="79">
        <v>3</v>
      </c>
      <c r="O25" s="88">
        <v>2</v>
      </c>
      <c r="P25" s="89">
        <v>0</v>
      </c>
      <c r="Q25" s="90">
        <f>O25+P25</f>
        <v>2</v>
      </c>
      <c r="R25" s="80">
        <f>IFERROR(Q25/N25,"-")</f>
        <v>0.66666666666667</v>
      </c>
      <c r="S25" s="79">
        <v>1</v>
      </c>
      <c r="T25" s="79">
        <v>1</v>
      </c>
      <c r="U25" s="80">
        <f>IFERROR(T25/(Q25),"-")</f>
        <v>0.5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0.5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1</v>
      </c>
      <c r="BP25" s="117">
        <f>IF(Q25=0,"",IF(BO25=0,"",(BO25/Q25)))</f>
        <v>0.5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30"/>
      <c r="B26" s="84"/>
      <c r="C26" s="84"/>
      <c r="D26" s="85"/>
      <c r="E26" s="85"/>
      <c r="F26" s="85"/>
      <c r="G26" s="86"/>
      <c r="H26" s="87"/>
      <c r="I26" s="87"/>
      <c r="J26" s="87"/>
      <c r="K26" s="177"/>
      <c r="L26" s="34"/>
      <c r="M26" s="34"/>
      <c r="N26" s="31"/>
      <c r="O26" s="23"/>
      <c r="P26" s="23"/>
      <c r="Q26" s="23"/>
      <c r="R26" s="32"/>
      <c r="S26" s="32"/>
      <c r="T26" s="23"/>
      <c r="U26" s="32"/>
      <c r="V26" s="25"/>
      <c r="W26" s="25"/>
      <c r="X26" s="25"/>
      <c r="Y26" s="183"/>
      <c r="Z26" s="183"/>
      <c r="AA26" s="183"/>
      <c r="AB26" s="183"/>
      <c r="AC26" s="33"/>
      <c r="AD26" s="57"/>
      <c r="AE26" s="61"/>
      <c r="AF26" s="62"/>
      <c r="AG26" s="61"/>
      <c r="AH26" s="65"/>
      <c r="AI26" s="66"/>
      <c r="AJ26" s="67"/>
      <c r="AK26" s="68"/>
      <c r="AL26" s="68"/>
      <c r="AM26" s="68"/>
      <c r="AN26" s="61"/>
      <c r="AO26" s="62"/>
      <c r="AP26" s="61"/>
      <c r="AQ26" s="65"/>
      <c r="AR26" s="66"/>
      <c r="AS26" s="67"/>
      <c r="AT26" s="68"/>
      <c r="AU26" s="68"/>
      <c r="AV26" s="68"/>
      <c r="AW26" s="61"/>
      <c r="AX26" s="62"/>
      <c r="AY26" s="61"/>
      <c r="AZ26" s="65"/>
      <c r="BA26" s="66"/>
      <c r="BB26" s="67"/>
      <c r="BC26" s="68"/>
      <c r="BD26" s="68"/>
      <c r="BE26" s="68"/>
      <c r="BF26" s="61"/>
      <c r="BG26" s="62"/>
      <c r="BH26" s="61"/>
      <c r="BI26" s="65"/>
      <c r="BJ26" s="66"/>
      <c r="BK26" s="67"/>
      <c r="BL26" s="68"/>
      <c r="BM26" s="68"/>
      <c r="BN26" s="68"/>
      <c r="BO26" s="63"/>
      <c r="BP26" s="64"/>
      <c r="BQ26" s="61"/>
      <c r="BR26" s="65"/>
      <c r="BS26" s="66"/>
      <c r="BT26" s="67"/>
      <c r="BU26" s="68"/>
      <c r="BV26" s="68"/>
      <c r="BW26" s="68"/>
      <c r="BX26" s="63"/>
      <c r="BY26" s="64"/>
      <c r="BZ26" s="61"/>
      <c r="CA26" s="65"/>
      <c r="CB26" s="66"/>
      <c r="CC26" s="67"/>
      <c r="CD26" s="68"/>
      <c r="CE26" s="68"/>
      <c r="CF26" s="68"/>
      <c r="CG26" s="63"/>
      <c r="CH26" s="64"/>
      <c r="CI26" s="61"/>
      <c r="CJ26" s="65"/>
      <c r="CK26" s="66"/>
      <c r="CL26" s="67"/>
      <c r="CM26" s="68"/>
      <c r="CN26" s="68"/>
      <c r="CO26" s="68"/>
      <c r="CP26" s="69"/>
      <c r="CQ26" s="66"/>
      <c r="CR26" s="66"/>
      <c r="CS26" s="66"/>
      <c r="CT26" s="70"/>
    </row>
    <row r="27" spans="1:99">
      <c r="A27" s="30"/>
      <c r="B27" s="37"/>
      <c r="C27" s="37"/>
      <c r="D27" s="21"/>
      <c r="E27" s="21"/>
      <c r="F27" s="21"/>
      <c r="G27" s="22"/>
      <c r="H27" s="36"/>
      <c r="I27" s="36"/>
      <c r="J27" s="73"/>
      <c r="K27" s="178"/>
      <c r="L27" s="34"/>
      <c r="M27" s="34"/>
      <c r="N27" s="31"/>
      <c r="O27" s="23"/>
      <c r="P27" s="23"/>
      <c r="Q27" s="23"/>
      <c r="R27" s="32"/>
      <c r="S27" s="32"/>
      <c r="T27" s="23"/>
      <c r="U27" s="32"/>
      <c r="V27" s="25"/>
      <c r="W27" s="25"/>
      <c r="X27" s="25"/>
      <c r="Y27" s="183"/>
      <c r="Z27" s="183"/>
      <c r="AA27" s="183"/>
      <c r="AB27" s="183"/>
      <c r="AC27" s="33"/>
      <c r="AD27" s="59"/>
      <c r="AE27" s="61"/>
      <c r="AF27" s="62"/>
      <c r="AG27" s="61"/>
      <c r="AH27" s="65"/>
      <c r="AI27" s="66"/>
      <c r="AJ27" s="67"/>
      <c r="AK27" s="68"/>
      <c r="AL27" s="68"/>
      <c r="AM27" s="68"/>
      <c r="AN27" s="61"/>
      <c r="AO27" s="62"/>
      <c r="AP27" s="61"/>
      <c r="AQ27" s="65"/>
      <c r="AR27" s="66"/>
      <c r="AS27" s="67"/>
      <c r="AT27" s="68"/>
      <c r="AU27" s="68"/>
      <c r="AV27" s="68"/>
      <c r="AW27" s="61"/>
      <c r="AX27" s="62"/>
      <c r="AY27" s="61"/>
      <c r="AZ27" s="65"/>
      <c r="BA27" s="66"/>
      <c r="BB27" s="67"/>
      <c r="BC27" s="68"/>
      <c r="BD27" s="68"/>
      <c r="BE27" s="68"/>
      <c r="BF27" s="61"/>
      <c r="BG27" s="62"/>
      <c r="BH27" s="61"/>
      <c r="BI27" s="65"/>
      <c r="BJ27" s="66"/>
      <c r="BK27" s="67"/>
      <c r="BL27" s="68"/>
      <c r="BM27" s="68"/>
      <c r="BN27" s="68"/>
      <c r="BO27" s="63"/>
      <c r="BP27" s="64"/>
      <c r="BQ27" s="61"/>
      <c r="BR27" s="65"/>
      <c r="BS27" s="66"/>
      <c r="BT27" s="67"/>
      <c r="BU27" s="68"/>
      <c r="BV27" s="68"/>
      <c r="BW27" s="68"/>
      <c r="BX27" s="63"/>
      <c r="BY27" s="64"/>
      <c r="BZ27" s="61"/>
      <c r="CA27" s="65"/>
      <c r="CB27" s="66"/>
      <c r="CC27" s="67"/>
      <c r="CD27" s="68"/>
      <c r="CE27" s="68"/>
      <c r="CF27" s="68"/>
      <c r="CG27" s="63"/>
      <c r="CH27" s="64"/>
      <c r="CI27" s="61"/>
      <c r="CJ27" s="65"/>
      <c r="CK27" s="66"/>
      <c r="CL27" s="67"/>
      <c r="CM27" s="68"/>
      <c r="CN27" s="68"/>
      <c r="CO27" s="68"/>
      <c r="CP27" s="69"/>
      <c r="CQ27" s="66"/>
      <c r="CR27" s="66"/>
      <c r="CS27" s="66"/>
      <c r="CT27" s="70"/>
    </row>
    <row r="28" spans="1:99">
      <c r="A28" s="19">
        <f>AC28</f>
        <v>2.048</v>
      </c>
      <c r="B28" s="39"/>
      <c r="C28" s="39"/>
      <c r="D28" s="39"/>
      <c r="E28" s="39"/>
      <c r="F28" s="39"/>
      <c r="G28" s="39"/>
      <c r="H28" s="40" t="s">
        <v>148</v>
      </c>
      <c r="I28" s="40"/>
      <c r="J28" s="40"/>
      <c r="K28" s="179">
        <f>SUM(K6:K27)</f>
        <v>875000</v>
      </c>
      <c r="L28" s="41">
        <f>SUM(L6:L27)</f>
        <v>1334</v>
      </c>
      <c r="M28" s="41">
        <f>SUM(M6:M27)</f>
        <v>477</v>
      </c>
      <c r="N28" s="41">
        <f>SUM(N6:N27)</f>
        <v>1233</v>
      </c>
      <c r="O28" s="41">
        <f>SUM(O6:O27)</f>
        <v>173</v>
      </c>
      <c r="P28" s="41">
        <f>SUM(P6:P27)</f>
        <v>3</v>
      </c>
      <c r="Q28" s="41">
        <f>SUM(Q6:Q27)</f>
        <v>176</v>
      </c>
      <c r="R28" s="42">
        <f>IFERROR(Q28/N28,"-")</f>
        <v>0.14274128142741</v>
      </c>
      <c r="S28" s="76">
        <f>SUM(S6:S27)</f>
        <v>42</v>
      </c>
      <c r="T28" s="76">
        <f>SUM(T6:T27)</f>
        <v>24</v>
      </c>
      <c r="U28" s="42">
        <f>IFERROR(S28/Q28,"-")</f>
        <v>0.23863636363636</v>
      </c>
      <c r="V28" s="43">
        <f>IFERROR(K28/Q28,"-")</f>
        <v>4971.5909090909</v>
      </c>
      <c r="W28" s="44">
        <f>SUM(W6:W27)</f>
        <v>33</v>
      </c>
      <c r="X28" s="42">
        <f>IFERROR(W28/Q28,"-")</f>
        <v>0.1875</v>
      </c>
      <c r="Y28" s="179">
        <f>SUM(Y6:Y27)</f>
        <v>1792000</v>
      </c>
      <c r="Z28" s="179">
        <f>IFERROR(Y28/Q28,"-")</f>
        <v>10181.818181818</v>
      </c>
      <c r="AA28" s="179">
        <f>IFERROR(Y28/W28,"-")</f>
        <v>54303.03030303</v>
      </c>
      <c r="AB28" s="179">
        <f>Y28-K28</f>
        <v>917000</v>
      </c>
      <c r="AC28" s="45">
        <f>Y28/K28</f>
        <v>2.048</v>
      </c>
      <c r="AD28" s="58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9"/>
    <mergeCell ref="K6:K9"/>
    <mergeCell ref="V6:V9"/>
    <mergeCell ref="AB6:AB9"/>
    <mergeCell ref="AC6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5"/>
    <mergeCell ref="K20:K25"/>
    <mergeCell ref="V20:V25"/>
    <mergeCell ref="AB20:AB25"/>
    <mergeCell ref="AC20:AC2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