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<sst xmlns="http://schemas.openxmlformats.org/spreadsheetml/2006/main" uniqueCount="143">
  <si>
    <t>05月</t>
  </si>
  <si>
    <t>どきどき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</si>
  <si>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</si>
  <si>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</si>
  <si>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</si>
  <si>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</si>
  <si>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</si>
  <si>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</si>
  <si>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</si>
  <si>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</si>
  <si>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</si>
  <si>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</si>
  <si>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</si>
  <si>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</si>
  <si>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</si>
  <si>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</si>
  <si>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</si>
  <si>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</si>
  <si>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</si>
  <si>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</si>
  <si>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</si>
  <si>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</si>
  <si>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</si>
  <si>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</si>
  <si>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</si>
  <si>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</si>
  <si>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</si>
  <si>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</si>
  <si>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</si>
  <si>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</si>
  <si>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</si>
  <si>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</si>
  <si>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</si>
  <si>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</si>
  <si>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</si>
  <si>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</si>
  <si>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</si>
  <si>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</si>
  <si>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</si>
  <si>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</si>
  <si>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</si>
  <si>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</si>
  <si>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</si>
  <si>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</si>
  <si>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</si>
  <si>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</si>
  <si>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</si>
  <si>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</si>
  <si>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</si>
  <si>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</si>
  <si>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</si>
  <si>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</si>
  <si>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</si>
  <si>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</si>
  <si>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</si>
  <si>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</si>
  <si>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</si>
  <si>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sd1777</t>
  </si>
  <si>
    <t>インターカラー</t>
  </si>
  <si>
    <t>デリヘル版（塩見彩）</t>
  </si>
  <si>
    <t>求む50歳以上の女性好き男性</t>
  </si>
  <si>
    <t>lp03</t>
  </si>
  <si>
    <t>スポニチ関東</t>
  </si>
  <si>
    <t>4C終面全5段</t>
  </si>
  <si>
    <t>5月01日(土)</t>
  </si>
  <si>
    <t>sd1778</t>
  </si>
  <si>
    <t>スポニチ関西</t>
  </si>
  <si>
    <t>sd1779</t>
  </si>
  <si>
    <t>スポニチ西部</t>
  </si>
  <si>
    <t>sd1780</t>
  </si>
  <si>
    <t>スポニチ北海道</t>
  </si>
  <si>
    <t>sd1781</t>
  </si>
  <si>
    <t>(空電共通)</t>
  </si>
  <si>
    <t>空電</t>
  </si>
  <si>
    <t>空電 (共通)</t>
  </si>
  <si>
    <t>sd1782</t>
  </si>
  <si>
    <t>デリヘル版3（塩見彩）</t>
  </si>
  <si>
    <t>もし出会系大賞があったらこのサイトが受賞しているでしょう</t>
  </si>
  <si>
    <t>デイリースポーツ関西</t>
  </si>
  <si>
    <t>全5段・半5段段つかみ10段保証</t>
  </si>
  <si>
    <t>10段保証</t>
  </si>
  <si>
    <t>sd1783</t>
  </si>
  <si>
    <t>新書籍版（白い服女性）</t>
  </si>
  <si>
    <t>逆指名祭り</t>
  </si>
  <si>
    <t>sd1784</t>
  </si>
  <si>
    <t>黒：右女3（赤い服女性）</t>
  </si>
  <si>
    <t>もう50代の熟女だけど</t>
  </si>
  <si>
    <t>sd1785</t>
  </si>
  <si>
    <t>デリヘル版2（フリー女性⑤）</t>
  </si>
  <si>
    <t>ねぇ昨日4人も会っちゃいましたよ</t>
  </si>
  <si>
    <t>sd1786</t>
  </si>
  <si>
    <t>記事風版（フリー女性⑨）</t>
  </si>
  <si>
    <t>献身交際キュートな四十路妻</t>
  </si>
  <si>
    <t>sd1787</t>
  </si>
  <si>
    <t>sd1788</t>
  </si>
  <si>
    <t>①求人風（塩見彩）</t>
  </si>
  <si>
    <t>167「やすらぎプラスの出会い」</t>
  </si>
  <si>
    <t>半2段つかみ20段保証</t>
  </si>
  <si>
    <t>20段保証</t>
  </si>
  <si>
    <t>sd1789</t>
  </si>
  <si>
    <t>②旧デイリー風（塩見彩）</t>
  </si>
  <si>
    <t>168「まるで出会いのバーゲンセール」</t>
  </si>
  <si>
    <t>sd1790</t>
  </si>
  <si>
    <t>③興奮版（塩見彩）</t>
  </si>
  <si>
    <t>169「不器用な人のための中高年出会い」</t>
  </si>
  <si>
    <t>sd1791</t>
  </si>
  <si>
    <t>④大正版（塩見彩）</t>
  </si>
  <si>
    <t>170「ある冴えない中高年男性の日々が・・？」</t>
  </si>
  <si>
    <t>sd1792</t>
  </si>
  <si>
    <t>sd1793</t>
  </si>
  <si>
    <t>九スポ</t>
  </si>
  <si>
    <t>記事枠</t>
  </si>
  <si>
    <t>5月09日(日)</t>
  </si>
  <si>
    <t>sd1794</t>
  </si>
  <si>
    <t>新聞 TOTAL</t>
  </si>
  <si>
    <t>●雑誌 広告</t>
  </si>
  <si>
    <t>ak290</t>
  </si>
  <si>
    <t>アドライヴ</t>
  </si>
  <si>
    <t>コアマガジン</t>
  </si>
  <si>
    <t>2P_対談風_どきどき</t>
  </si>
  <si>
    <t>lp02</t>
  </si>
  <si>
    <t>実話BUNKAタブー</t>
  </si>
  <si>
    <t>1C2P</t>
  </si>
  <si>
    <t>5月15日(土)</t>
  </si>
  <si>
    <t>ak291</t>
  </si>
  <si>
    <t>ht205</t>
  </si>
  <si>
    <t>RNパック</t>
  </si>
  <si>
    <t>ht206</t>
  </si>
  <si>
    <t>ht207</t>
  </si>
  <si>
    <t>ht208</t>
  </si>
  <si>
    <t>ht209</t>
  </si>
  <si>
    <t>ht210</t>
  </si>
  <si>
    <t>雑誌 TOTAL</t>
  </si>
  <si>
    <t>●DVD 広告</t>
  </si>
  <si>
    <t>pk251</t>
  </si>
  <si>
    <t>楽楽出版</t>
  </si>
  <si>
    <t>DVD漫画たかし</t>
  </si>
  <si>
    <t>毎月売</t>
  </si>
  <si>
    <t>EXCITING MAX!SPECIAL</t>
  </si>
  <si>
    <t>DVD袋裏1C+コンテンツ枠</t>
  </si>
  <si>
    <t>5月10日(月)</t>
  </si>
  <si>
    <t>pk252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</si>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</sst>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1.5642857142857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55</v>
      </c>
      <c r="M6" s="79">
        <v>0</v>
      </c>
      <c r="N6" s="79">
        <v>191</v>
      </c>
      <c r="O6" s="88">
        <v>16</v>
      </c>
      <c r="P6" s="89">
        <v>0</v>
      </c>
      <c r="Q6" s="90">
        <f>O6+P6</f>
        <v>16</v>
      </c>
      <c r="R6" s="80">
        <f>IFERROR(Q6/N6,"-")</f>
        <v>0.083769633507853</v>
      </c>
      <c r="S6" s="79">
        <v>4</v>
      </c>
      <c r="T6" s="79">
        <v>6</v>
      </c>
      <c r="U6" s="80">
        <f>IFERROR(T6/(Q6),"-")</f>
        <v>0.375</v>
      </c>
      <c r="V6" s="81">
        <f>IFERROR(K6/SUM(Q6:Q10),"-")</f>
        <v>9722.2222222222</v>
      </c>
      <c r="W6" s="82">
        <v>3</v>
      </c>
      <c r="X6" s="80">
        <f>IF(Q6=0,"-",W6/Q6)</f>
        <v>0.1875</v>
      </c>
      <c r="Y6" s="181">
        <v>404000</v>
      </c>
      <c r="Z6" s="182">
        <f>IFERROR(Y6/Q6,"-")</f>
        <v>25250</v>
      </c>
      <c r="AA6" s="182">
        <f>IFERROR(Y6/W6,"-")</f>
        <v>134666.66666667</v>
      </c>
      <c r="AB6" s="176">
        <f>SUM(Y6:Y10)-SUM(K6:K10)</f>
        <v>395000</v>
      </c>
      <c r="AC6" s="83">
        <f>SUM(Y6:Y10)/SUM(K6:K10)</f>
        <v>1.5642857142857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5</v>
      </c>
      <c r="BG6" s="110">
        <f>IF(Q6=0,"",IF(BF6=0,"",(BF6/Q6)))</f>
        <v>0.3125</v>
      </c>
      <c r="BH6" s="109">
        <v>1</v>
      </c>
      <c r="BI6" s="111">
        <f>IFERROR(BH6/BF6,"-")</f>
        <v>0.2</v>
      </c>
      <c r="BJ6" s="112">
        <v>201000</v>
      </c>
      <c r="BK6" s="113">
        <f>IFERROR(BJ6/BF6,"-")</f>
        <v>40200</v>
      </c>
      <c r="BL6" s="114"/>
      <c r="BM6" s="114"/>
      <c r="BN6" s="114">
        <v>1</v>
      </c>
      <c r="BO6" s="116">
        <v>6</v>
      </c>
      <c r="BP6" s="117">
        <f>IF(Q6=0,"",IF(BO6=0,"",(BO6/Q6)))</f>
        <v>0.375</v>
      </c>
      <c r="BQ6" s="118">
        <v>1</v>
      </c>
      <c r="BR6" s="119">
        <f>IFERROR(BQ6/BO6,"-")</f>
        <v>0.16666666666667</v>
      </c>
      <c r="BS6" s="120">
        <v>185000</v>
      </c>
      <c r="BT6" s="121">
        <f>IFERROR(BS6/BO6,"-")</f>
        <v>30833.333333333</v>
      </c>
      <c r="BU6" s="122"/>
      <c r="BV6" s="122"/>
      <c r="BW6" s="122">
        <v>1</v>
      </c>
      <c r="BX6" s="123">
        <v>2</v>
      </c>
      <c r="BY6" s="124">
        <f>IF(Q6=0,"",IF(BX6=0,"",(BX6/Q6)))</f>
        <v>0.125</v>
      </c>
      <c r="BZ6" s="125">
        <v>1</v>
      </c>
      <c r="CA6" s="126">
        <f>IFERROR(BZ6/BX6,"-")</f>
        <v>0.5</v>
      </c>
      <c r="CB6" s="127">
        <v>18000</v>
      </c>
      <c r="CC6" s="128">
        <f>IFERROR(CB6/BX6,"-")</f>
        <v>9000</v>
      </c>
      <c r="CD6" s="129"/>
      <c r="CE6" s="129">
        <v>1</v>
      </c>
      <c r="CF6" s="129"/>
      <c r="CG6" s="130">
        <v>3</v>
      </c>
      <c r="CH6" s="131">
        <f>IF(Q6=0,"",IF(CG6=0,"",(CG6/Q6)))</f>
        <v>0.1875</v>
      </c>
      <c r="CI6" s="132"/>
      <c r="CJ6" s="133">
        <f>IFERROR(CI6/CG6,"-")</f>
        <v>0</v>
      </c>
      <c r="CK6" s="134"/>
      <c r="CL6" s="135">
        <f>IFERROR(CK6/CG6,"-")</f>
        <v>0</v>
      </c>
      <c r="CM6" s="136"/>
      <c r="CN6" s="136"/>
      <c r="CO6" s="136"/>
      <c r="CP6" s="137">
        <v>3</v>
      </c>
      <c r="CQ6" s="138">
        <v>404000</v>
      </c>
      <c r="CR6" s="138">
        <v>201000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5" t="s">
        <v>64</v>
      </c>
      <c r="K7" s="176"/>
      <c r="L7" s="79">
        <v>34</v>
      </c>
      <c r="M7" s="79">
        <v>0</v>
      </c>
      <c r="N7" s="79">
        <v>170</v>
      </c>
      <c r="O7" s="88">
        <v>12</v>
      </c>
      <c r="P7" s="89">
        <v>0</v>
      </c>
      <c r="Q7" s="90">
        <f>O7+P7</f>
        <v>12</v>
      </c>
      <c r="R7" s="80">
        <f>IFERROR(Q7/N7,"-")</f>
        <v>0.070588235294118</v>
      </c>
      <c r="S7" s="79">
        <v>5</v>
      </c>
      <c r="T7" s="79">
        <v>0</v>
      </c>
      <c r="U7" s="80">
        <f>IFERROR(T7/(Q7),"-")</f>
        <v>0</v>
      </c>
      <c r="V7" s="81"/>
      <c r="W7" s="82">
        <v>3</v>
      </c>
      <c r="X7" s="80">
        <f>IF(Q7=0,"-",W7/Q7)</f>
        <v>0.25</v>
      </c>
      <c r="Y7" s="181">
        <v>31000</v>
      </c>
      <c r="Z7" s="182">
        <f>IFERROR(Y7/Q7,"-")</f>
        <v>2583.3333333333</v>
      </c>
      <c r="AA7" s="182">
        <f>IFERROR(Y7/W7,"-")</f>
        <v>10333.333333333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1</v>
      </c>
      <c r="AX7" s="104">
        <f>IF(Q7=0,"",IF(AW7=0,"",(AW7/Q7)))</f>
        <v>0.083333333333333</v>
      </c>
      <c r="AY7" s="103">
        <v>1</v>
      </c>
      <c r="AZ7" s="105">
        <f>IFERROR(AY7/AW7,"-")</f>
        <v>1</v>
      </c>
      <c r="BA7" s="106">
        <v>10000</v>
      </c>
      <c r="BB7" s="107">
        <f>IFERROR(BA7/AW7,"-")</f>
        <v>10000</v>
      </c>
      <c r="BC7" s="108"/>
      <c r="BD7" s="108">
        <v>1</v>
      </c>
      <c r="BE7" s="108"/>
      <c r="BF7" s="109">
        <v>4</v>
      </c>
      <c r="BG7" s="110">
        <f>IF(Q7=0,"",IF(BF7=0,"",(BF7/Q7)))</f>
        <v>0.33333333333333</v>
      </c>
      <c r="BH7" s="109">
        <v>1</v>
      </c>
      <c r="BI7" s="111">
        <f>IFERROR(BH7/BF7,"-")</f>
        <v>0.25</v>
      </c>
      <c r="BJ7" s="112">
        <v>18000</v>
      </c>
      <c r="BK7" s="113">
        <f>IFERROR(BJ7/BF7,"-")</f>
        <v>4500</v>
      </c>
      <c r="BL7" s="114"/>
      <c r="BM7" s="114"/>
      <c r="BN7" s="114">
        <v>1</v>
      </c>
      <c r="BO7" s="116">
        <v>4</v>
      </c>
      <c r="BP7" s="117">
        <f>IF(Q7=0,"",IF(BO7=0,"",(BO7/Q7)))</f>
        <v>0.33333333333333</v>
      </c>
      <c r="BQ7" s="118">
        <v>1</v>
      </c>
      <c r="BR7" s="119">
        <f>IFERROR(BQ7/BO7,"-")</f>
        <v>0.25</v>
      </c>
      <c r="BS7" s="120">
        <v>3000</v>
      </c>
      <c r="BT7" s="121">
        <f>IFERROR(BS7/BO7,"-")</f>
        <v>750</v>
      </c>
      <c r="BU7" s="122">
        <v>1</v>
      </c>
      <c r="BV7" s="122"/>
      <c r="BW7" s="122"/>
      <c r="BX7" s="123">
        <v>3</v>
      </c>
      <c r="BY7" s="124">
        <f>IF(Q7=0,"",IF(BX7=0,"",(BX7/Q7)))</f>
        <v>0.25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3</v>
      </c>
      <c r="CQ7" s="138">
        <v>31000</v>
      </c>
      <c r="CR7" s="138">
        <v>18000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185" t="s">
        <v>64</v>
      </c>
      <c r="K8" s="176"/>
      <c r="L8" s="79">
        <v>10</v>
      </c>
      <c r="M8" s="79">
        <v>0</v>
      </c>
      <c r="N8" s="79">
        <v>47</v>
      </c>
      <c r="O8" s="88">
        <v>2</v>
      </c>
      <c r="P8" s="89">
        <v>0</v>
      </c>
      <c r="Q8" s="90">
        <f>O8+P8</f>
        <v>2</v>
      </c>
      <c r="R8" s="80">
        <f>IFERROR(Q8/N8,"-")</f>
        <v>0.042553191489362</v>
      </c>
      <c r="S8" s="79">
        <v>0</v>
      </c>
      <c r="T8" s="79">
        <v>0</v>
      </c>
      <c r="U8" s="80">
        <f>IFERROR(T8/(Q8),"-")</f>
        <v>0</v>
      </c>
      <c r="V8" s="81"/>
      <c r="W8" s="82">
        <v>1</v>
      </c>
      <c r="X8" s="80">
        <f>IF(Q8=0,"-",W8/Q8)</f>
        <v>0.5</v>
      </c>
      <c r="Y8" s="181">
        <v>3000</v>
      </c>
      <c r="Z8" s="182">
        <f>IFERROR(Y8/Q8,"-")</f>
        <v>1500</v>
      </c>
      <c r="AA8" s="182">
        <f>IFERROR(Y8/W8,"-")</f>
        <v>3000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1</v>
      </c>
      <c r="AX8" s="104">
        <f>IF(Q8=0,"",IF(AW8=0,"",(AW8/Q8)))</f>
        <v>0.5</v>
      </c>
      <c r="AY8" s="103">
        <v>1</v>
      </c>
      <c r="AZ8" s="105">
        <f>IFERROR(AY8/AW8,"-")</f>
        <v>1</v>
      </c>
      <c r="BA8" s="106">
        <v>3000</v>
      </c>
      <c r="BB8" s="107">
        <f>IFERROR(BA8/AW8,"-")</f>
        <v>3000</v>
      </c>
      <c r="BC8" s="108">
        <v>1</v>
      </c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1</v>
      </c>
      <c r="BP8" s="117">
        <f>IF(Q8=0,"",IF(BO8=0,"",(BO8/Q8)))</f>
        <v>0.5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3000</v>
      </c>
      <c r="CR8" s="138">
        <v>3000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69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70</v>
      </c>
      <c r="I9" s="87" t="s">
        <v>63</v>
      </c>
      <c r="J9" s="185" t="s">
        <v>64</v>
      </c>
      <c r="K9" s="176"/>
      <c r="L9" s="79">
        <v>15</v>
      </c>
      <c r="M9" s="79">
        <v>0</v>
      </c>
      <c r="N9" s="79">
        <v>48</v>
      </c>
      <c r="O9" s="88">
        <v>3</v>
      </c>
      <c r="P9" s="89">
        <v>0</v>
      </c>
      <c r="Q9" s="90">
        <f>O9+P9</f>
        <v>3</v>
      </c>
      <c r="R9" s="80">
        <f>IFERROR(Q9/N9,"-")</f>
        <v>0.0625</v>
      </c>
      <c r="S9" s="79">
        <v>0</v>
      </c>
      <c r="T9" s="79">
        <v>1</v>
      </c>
      <c r="U9" s="80">
        <f>IFERROR(T9/(Q9),"-")</f>
        <v>0.33333333333333</v>
      </c>
      <c r="V9" s="81"/>
      <c r="W9" s="82">
        <v>1</v>
      </c>
      <c r="X9" s="80">
        <f>IF(Q9=0,"-",W9/Q9)</f>
        <v>0.33333333333333</v>
      </c>
      <c r="Y9" s="181">
        <v>11000</v>
      </c>
      <c r="Z9" s="182">
        <f>IFERROR(Y9/Q9,"-")</f>
        <v>3666.6666666667</v>
      </c>
      <c r="AA9" s="182">
        <f>IFERROR(Y9/W9,"-")</f>
        <v>11000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3</v>
      </c>
      <c r="BP9" s="117">
        <f>IF(Q9=0,"",IF(BO9=0,"",(BO9/Q9)))</f>
        <v>1</v>
      </c>
      <c r="BQ9" s="118">
        <v>1</v>
      </c>
      <c r="BR9" s="119">
        <f>IFERROR(BQ9/BO9,"-")</f>
        <v>0.33333333333333</v>
      </c>
      <c r="BS9" s="120">
        <v>11000</v>
      </c>
      <c r="BT9" s="121">
        <f>IFERROR(BS9/BO9,"-")</f>
        <v>3666.6666666667</v>
      </c>
      <c r="BU9" s="122"/>
      <c r="BV9" s="122">
        <v>1</v>
      </c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</v>
      </c>
      <c r="CQ9" s="138">
        <v>11000</v>
      </c>
      <c r="CR9" s="138">
        <v>11000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71</v>
      </c>
      <c r="C10" s="184" t="s">
        <v>58</v>
      </c>
      <c r="D10" s="184"/>
      <c r="E10" s="184" t="s">
        <v>72</v>
      </c>
      <c r="F10" s="184" t="s">
        <v>72</v>
      </c>
      <c r="G10" s="184" t="s">
        <v>73</v>
      </c>
      <c r="H10" s="87" t="s">
        <v>74</v>
      </c>
      <c r="I10" s="87"/>
      <c r="J10" s="87"/>
      <c r="K10" s="176"/>
      <c r="L10" s="79">
        <v>204</v>
      </c>
      <c r="M10" s="79">
        <v>140</v>
      </c>
      <c r="N10" s="79">
        <v>112</v>
      </c>
      <c r="O10" s="88">
        <v>39</v>
      </c>
      <c r="P10" s="89">
        <v>0</v>
      </c>
      <c r="Q10" s="90">
        <f>O10+P10</f>
        <v>39</v>
      </c>
      <c r="R10" s="80">
        <f>IFERROR(Q10/N10,"-")</f>
        <v>0.34821428571429</v>
      </c>
      <c r="S10" s="79">
        <v>15</v>
      </c>
      <c r="T10" s="79">
        <v>2</v>
      </c>
      <c r="U10" s="80">
        <f>IFERROR(T10/(Q10),"-")</f>
        <v>0.051282051282051</v>
      </c>
      <c r="V10" s="81"/>
      <c r="W10" s="82">
        <v>9</v>
      </c>
      <c r="X10" s="80">
        <f>IF(Q10=0,"-",W10/Q10)</f>
        <v>0.23076923076923</v>
      </c>
      <c r="Y10" s="181">
        <v>646000</v>
      </c>
      <c r="Z10" s="182">
        <f>IFERROR(Y10/Q10,"-")</f>
        <v>16564.102564103</v>
      </c>
      <c r="AA10" s="182">
        <f>IFERROR(Y10/W10,"-")</f>
        <v>71777.777777778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1</v>
      </c>
      <c r="AO10" s="98">
        <f>IF(Q10=0,"",IF(AN10=0,"",(AN10/Q10)))</f>
        <v>0.025641025641026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2</v>
      </c>
      <c r="AX10" s="104">
        <f>IF(Q10=0,"",IF(AW10=0,"",(AW10/Q10)))</f>
        <v>0.051282051282051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4</v>
      </c>
      <c r="BG10" s="110">
        <f>IF(Q10=0,"",IF(BF10=0,"",(BF10/Q10)))</f>
        <v>0.1025641025641</v>
      </c>
      <c r="BH10" s="109">
        <v>1</v>
      </c>
      <c r="BI10" s="111">
        <f>IFERROR(BH10/BF10,"-")</f>
        <v>0.25</v>
      </c>
      <c r="BJ10" s="112">
        <v>275000</v>
      </c>
      <c r="BK10" s="113">
        <f>IFERROR(BJ10/BF10,"-")</f>
        <v>68750</v>
      </c>
      <c r="BL10" s="114"/>
      <c r="BM10" s="114"/>
      <c r="BN10" s="114">
        <v>1</v>
      </c>
      <c r="BO10" s="116">
        <v>10</v>
      </c>
      <c r="BP10" s="117">
        <f>IF(Q10=0,"",IF(BO10=0,"",(BO10/Q10)))</f>
        <v>0.25641025641026</v>
      </c>
      <c r="BQ10" s="118">
        <v>2</v>
      </c>
      <c r="BR10" s="119">
        <f>IFERROR(BQ10/BO10,"-")</f>
        <v>0.2</v>
      </c>
      <c r="BS10" s="120">
        <v>147000</v>
      </c>
      <c r="BT10" s="121">
        <f>IFERROR(BS10/BO10,"-")</f>
        <v>14700</v>
      </c>
      <c r="BU10" s="122"/>
      <c r="BV10" s="122"/>
      <c r="BW10" s="122">
        <v>2</v>
      </c>
      <c r="BX10" s="123">
        <v>17</v>
      </c>
      <c r="BY10" s="124">
        <f>IF(Q10=0,"",IF(BX10=0,"",(BX10/Q10)))</f>
        <v>0.43589743589744</v>
      </c>
      <c r="BZ10" s="125">
        <v>5</v>
      </c>
      <c r="CA10" s="126">
        <f>IFERROR(BZ10/BX10,"-")</f>
        <v>0.29411764705882</v>
      </c>
      <c r="CB10" s="127">
        <v>148000</v>
      </c>
      <c r="CC10" s="128">
        <f>IFERROR(CB10/BX10,"-")</f>
        <v>8705.8823529412</v>
      </c>
      <c r="CD10" s="129">
        <v>3</v>
      </c>
      <c r="CE10" s="129"/>
      <c r="CF10" s="129">
        <v>2</v>
      </c>
      <c r="CG10" s="130">
        <v>5</v>
      </c>
      <c r="CH10" s="131">
        <f>IF(Q10=0,"",IF(CG10=0,"",(CG10/Q10)))</f>
        <v>0.12820512820513</v>
      </c>
      <c r="CI10" s="132">
        <v>1</v>
      </c>
      <c r="CJ10" s="133">
        <f>IFERROR(CI10/CG10,"-")</f>
        <v>0.2</v>
      </c>
      <c r="CK10" s="134">
        <v>76000</v>
      </c>
      <c r="CL10" s="135">
        <f>IFERROR(CK10/CG10,"-")</f>
        <v>15200</v>
      </c>
      <c r="CM10" s="136"/>
      <c r="CN10" s="136"/>
      <c r="CO10" s="136">
        <v>1</v>
      </c>
      <c r="CP10" s="137">
        <v>9</v>
      </c>
      <c r="CQ10" s="138">
        <v>646000</v>
      </c>
      <c r="CR10" s="138">
        <v>275000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3.795</v>
      </c>
      <c r="B11" s="184" t="s">
        <v>75</v>
      </c>
      <c r="C11" s="184" t="s">
        <v>58</v>
      </c>
      <c r="D11" s="184"/>
      <c r="E11" s="184" t="s">
        <v>76</v>
      </c>
      <c r="F11" s="184" t="s">
        <v>77</v>
      </c>
      <c r="G11" s="184" t="s">
        <v>61</v>
      </c>
      <c r="H11" s="87" t="s">
        <v>78</v>
      </c>
      <c r="I11" s="87" t="s">
        <v>79</v>
      </c>
      <c r="J11" s="87" t="s">
        <v>80</v>
      </c>
      <c r="K11" s="176">
        <v>200000</v>
      </c>
      <c r="L11" s="79">
        <v>31</v>
      </c>
      <c r="M11" s="79">
        <v>0</v>
      </c>
      <c r="N11" s="79">
        <v>168</v>
      </c>
      <c r="O11" s="88">
        <v>11</v>
      </c>
      <c r="P11" s="89">
        <v>0</v>
      </c>
      <c r="Q11" s="90">
        <f>O11+P11</f>
        <v>11</v>
      </c>
      <c r="R11" s="80">
        <f>IFERROR(Q11/N11,"-")</f>
        <v>0.06547619047619</v>
      </c>
      <c r="S11" s="79">
        <v>1</v>
      </c>
      <c r="T11" s="79">
        <v>5</v>
      </c>
      <c r="U11" s="80">
        <f>IFERROR(T11/(Q11),"-")</f>
        <v>0.45454545454545</v>
      </c>
      <c r="V11" s="81">
        <f>IFERROR(K11/SUM(Q11:Q16),"-")</f>
        <v>3921.568627451</v>
      </c>
      <c r="W11" s="82">
        <v>3</v>
      </c>
      <c r="X11" s="80">
        <f>IF(Q11=0,"-",W11/Q11)</f>
        <v>0.27272727272727</v>
      </c>
      <c r="Y11" s="181">
        <v>27000</v>
      </c>
      <c r="Z11" s="182">
        <f>IFERROR(Y11/Q11,"-")</f>
        <v>2454.5454545455</v>
      </c>
      <c r="AA11" s="182">
        <f>IFERROR(Y11/W11,"-")</f>
        <v>9000</v>
      </c>
      <c r="AB11" s="176">
        <f>SUM(Y11:Y16)-SUM(K11:K16)</f>
        <v>559000</v>
      </c>
      <c r="AC11" s="83">
        <f>SUM(Y11:Y16)/SUM(K11:K16)</f>
        <v>3.795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>
        <v>1</v>
      </c>
      <c r="AX11" s="104">
        <f>IF(Q11=0,"",IF(AW11=0,"",(AW11/Q11)))</f>
        <v>0.090909090909091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2</v>
      </c>
      <c r="BG11" s="110">
        <f>IF(Q11=0,"",IF(BF11=0,"",(BF11/Q11)))</f>
        <v>0.18181818181818</v>
      </c>
      <c r="BH11" s="109">
        <v>1</v>
      </c>
      <c r="BI11" s="111">
        <f>IFERROR(BH11/BF11,"-")</f>
        <v>0.5</v>
      </c>
      <c r="BJ11" s="112">
        <v>8000</v>
      </c>
      <c r="BK11" s="113">
        <f>IFERROR(BJ11/BF11,"-")</f>
        <v>4000</v>
      </c>
      <c r="BL11" s="114"/>
      <c r="BM11" s="114">
        <v>1</v>
      </c>
      <c r="BN11" s="114"/>
      <c r="BO11" s="116">
        <v>6</v>
      </c>
      <c r="BP11" s="117">
        <f>IF(Q11=0,"",IF(BO11=0,"",(BO11/Q11)))</f>
        <v>0.54545454545455</v>
      </c>
      <c r="BQ11" s="118">
        <v>1</v>
      </c>
      <c r="BR11" s="119">
        <f>IFERROR(BQ11/BO11,"-")</f>
        <v>0.16666666666667</v>
      </c>
      <c r="BS11" s="120">
        <v>16000</v>
      </c>
      <c r="BT11" s="121">
        <f>IFERROR(BS11/BO11,"-")</f>
        <v>2666.6666666667</v>
      </c>
      <c r="BU11" s="122"/>
      <c r="BV11" s="122"/>
      <c r="BW11" s="122">
        <v>1</v>
      </c>
      <c r="BX11" s="123">
        <v>1</v>
      </c>
      <c r="BY11" s="124">
        <f>IF(Q11=0,"",IF(BX11=0,"",(BX11/Q11)))</f>
        <v>0.090909090909091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>
        <v>1</v>
      </c>
      <c r="CH11" s="131">
        <f>IF(Q11=0,"",IF(CG11=0,"",(CG11/Q11)))</f>
        <v>0.090909090909091</v>
      </c>
      <c r="CI11" s="132">
        <v>1</v>
      </c>
      <c r="CJ11" s="133">
        <f>IFERROR(CI11/CG11,"-")</f>
        <v>1</v>
      </c>
      <c r="CK11" s="134">
        <v>3000</v>
      </c>
      <c r="CL11" s="135">
        <f>IFERROR(CK11/CG11,"-")</f>
        <v>3000</v>
      </c>
      <c r="CM11" s="136">
        <v>1</v>
      </c>
      <c r="CN11" s="136"/>
      <c r="CO11" s="136"/>
      <c r="CP11" s="137">
        <v>3</v>
      </c>
      <c r="CQ11" s="138">
        <v>27000</v>
      </c>
      <c r="CR11" s="138">
        <v>16000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81</v>
      </c>
      <c r="C12" s="184" t="s">
        <v>58</v>
      </c>
      <c r="D12" s="184"/>
      <c r="E12" s="184" t="s">
        <v>82</v>
      </c>
      <c r="F12" s="184" t="s">
        <v>83</v>
      </c>
      <c r="G12" s="184" t="s">
        <v>61</v>
      </c>
      <c r="H12" s="87"/>
      <c r="I12" s="87" t="s">
        <v>79</v>
      </c>
      <c r="J12" s="87"/>
      <c r="K12" s="176"/>
      <c r="L12" s="79">
        <v>8</v>
      </c>
      <c r="M12" s="79">
        <v>0</v>
      </c>
      <c r="N12" s="79">
        <v>54</v>
      </c>
      <c r="O12" s="88">
        <v>2</v>
      </c>
      <c r="P12" s="89">
        <v>0</v>
      </c>
      <c r="Q12" s="90">
        <f>O12+P12</f>
        <v>2</v>
      </c>
      <c r="R12" s="80">
        <f>IFERROR(Q12/N12,"-")</f>
        <v>0.037037037037037</v>
      </c>
      <c r="S12" s="79">
        <v>0</v>
      </c>
      <c r="T12" s="79">
        <v>1</v>
      </c>
      <c r="U12" s="80">
        <f>IFERROR(T12/(Q12),"-")</f>
        <v>0.5</v>
      </c>
      <c r="V12" s="81"/>
      <c r="W12" s="82">
        <v>1</v>
      </c>
      <c r="X12" s="80">
        <f>IF(Q12=0,"-",W12/Q12)</f>
        <v>0.5</v>
      </c>
      <c r="Y12" s="181">
        <v>8000</v>
      </c>
      <c r="Z12" s="182">
        <f>IFERROR(Y12/Q12,"-")</f>
        <v>4000</v>
      </c>
      <c r="AA12" s="182">
        <f>IFERROR(Y12/W12,"-")</f>
        <v>8000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>
        <f>IF(Q12=0,"",IF(BO12=0,"",(BO12/Q12)))</f>
        <v>0</v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>
        <v>1</v>
      </c>
      <c r="BY12" s="124">
        <f>IF(Q12=0,"",IF(BX12=0,"",(BX12/Q12)))</f>
        <v>0.5</v>
      </c>
      <c r="BZ12" s="125">
        <v>1</v>
      </c>
      <c r="CA12" s="126">
        <f>IFERROR(BZ12/BX12,"-")</f>
        <v>1</v>
      </c>
      <c r="CB12" s="127">
        <v>8000</v>
      </c>
      <c r="CC12" s="128">
        <f>IFERROR(CB12/BX12,"-")</f>
        <v>8000</v>
      </c>
      <c r="CD12" s="129"/>
      <c r="CE12" s="129">
        <v>1</v>
      </c>
      <c r="CF12" s="129"/>
      <c r="CG12" s="130">
        <v>1</v>
      </c>
      <c r="CH12" s="131">
        <f>IF(Q12=0,"",IF(CG12=0,"",(CG12/Q12)))</f>
        <v>0.5</v>
      </c>
      <c r="CI12" s="132"/>
      <c r="CJ12" s="133">
        <f>IFERROR(CI12/CG12,"-")</f>
        <v>0</v>
      </c>
      <c r="CK12" s="134"/>
      <c r="CL12" s="135">
        <f>IFERROR(CK12/CG12,"-")</f>
        <v>0</v>
      </c>
      <c r="CM12" s="136"/>
      <c r="CN12" s="136"/>
      <c r="CO12" s="136"/>
      <c r="CP12" s="137">
        <v>1</v>
      </c>
      <c r="CQ12" s="138">
        <v>8000</v>
      </c>
      <c r="CR12" s="138">
        <v>8000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84</v>
      </c>
      <c r="C13" s="184" t="s">
        <v>58</v>
      </c>
      <c r="D13" s="184"/>
      <c r="E13" s="184" t="s">
        <v>85</v>
      </c>
      <c r="F13" s="184" t="s">
        <v>86</v>
      </c>
      <c r="G13" s="184" t="s">
        <v>61</v>
      </c>
      <c r="H13" s="87"/>
      <c r="I13" s="87" t="s">
        <v>79</v>
      </c>
      <c r="J13" s="87"/>
      <c r="K13" s="176"/>
      <c r="L13" s="79">
        <v>11</v>
      </c>
      <c r="M13" s="79">
        <v>0</v>
      </c>
      <c r="N13" s="79">
        <v>67</v>
      </c>
      <c r="O13" s="88">
        <v>2</v>
      </c>
      <c r="P13" s="89">
        <v>0</v>
      </c>
      <c r="Q13" s="90">
        <f>O13+P13</f>
        <v>2</v>
      </c>
      <c r="R13" s="80">
        <f>IFERROR(Q13/N13,"-")</f>
        <v>0.029850746268657</v>
      </c>
      <c r="S13" s="79">
        <v>1</v>
      </c>
      <c r="T13" s="79">
        <v>1</v>
      </c>
      <c r="U13" s="80">
        <f>IFERROR(T13/(Q13),"-")</f>
        <v>0.5</v>
      </c>
      <c r="V13" s="81"/>
      <c r="W13" s="82">
        <v>1</v>
      </c>
      <c r="X13" s="80">
        <f>IF(Q13=0,"-",W13/Q13)</f>
        <v>0.5</v>
      </c>
      <c r="Y13" s="181">
        <v>90000</v>
      </c>
      <c r="Z13" s="182">
        <f>IFERROR(Y13/Q13,"-")</f>
        <v>45000</v>
      </c>
      <c r="AA13" s="182">
        <f>IFERROR(Y13/W13,"-")</f>
        <v>90000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1</v>
      </c>
      <c r="BP13" s="117">
        <f>IF(Q13=0,"",IF(BO13=0,"",(BO13/Q13)))</f>
        <v>0.5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1</v>
      </c>
      <c r="BY13" s="124">
        <f>IF(Q13=0,"",IF(BX13=0,"",(BX13/Q13)))</f>
        <v>0.5</v>
      </c>
      <c r="BZ13" s="125">
        <v>1</v>
      </c>
      <c r="CA13" s="126">
        <f>IFERROR(BZ13/BX13,"-")</f>
        <v>1</v>
      </c>
      <c r="CB13" s="127">
        <v>90000</v>
      </c>
      <c r="CC13" s="128">
        <f>IFERROR(CB13/BX13,"-")</f>
        <v>90000</v>
      </c>
      <c r="CD13" s="129"/>
      <c r="CE13" s="129"/>
      <c r="CF13" s="129">
        <v>1</v>
      </c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1</v>
      </c>
      <c r="CQ13" s="138">
        <v>90000</v>
      </c>
      <c r="CR13" s="138">
        <v>90000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87</v>
      </c>
      <c r="C14" s="184" t="s">
        <v>58</v>
      </c>
      <c r="D14" s="184"/>
      <c r="E14" s="184" t="s">
        <v>88</v>
      </c>
      <c r="F14" s="184" t="s">
        <v>89</v>
      </c>
      <c r="G14" s="184" t="s">
        <v>61</v>
      </c>
      <c r="H14" s="87"/>
      <c r="I14" s="87" t="s">
        <v>79</v>
      </c>
      <c r="J14" s="87"/>
      <c r="K14" s="176"/>
      <c r="L14" s="79">
        <v>10</v>
      </c>
      <c r="M14" s="79">
        <v>0</v>
      </c>
      <c r="N14" s="79">
        <v>71</v>
      </c>
      <c r="O14" s="88">
        <v>2</v>
      </c>
      <c r="P14" s="89">
        <v>0</v>
      </c>
      <c r="Q14" s="90">
        <f>O14+P14</f>
        <v>2</v>
      </c>
      <c r="R14" s="80">
        <f>IFERROR(Q14/N14,"-")</f>
        <v>0.028169014084507</v>
      </c>
      <c r="S14" s="79">
        <v>0</v>
      </c>
      <c r="T14" s="79">
        <v>0</v>
      </c>
      <c r="U14" s="80">
        <f>IFERROR(T14/(Q14),"-")</f>
        <v>0</v>
      </c>
      <c r="V14" s="81"/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>
        <v>1</v>
      </c>
      <c r="AO14" s="98">
        <f>IF(Q14=0,"",IF(AN14=0,"",(AN14/Q14)))</f>
        <v>0.5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0.5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/>
      <c r="BP14" s="117">
        <f>IF(Q14=0,"",IF(BO14=0,"",(BO14/Q14)))</f>
        <v>0</v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90</v>
      </c>
      <c r="C15" s="184" t="s">
        <v>58</v>
      </c>
      <c r="D15" s="184"/>
      <c r="E15" s="184" t="s">
        <v>91</v>
      </c>
      <c r="F15" s="184" t="s">
        <v>92</v>
      </c>
      <c r="G15" s="184" t="s">
        <v>61</v>
      </c>
      <c r="H15" s="87"/>
      <c r="I15" s="87" t="s">
        <v>79</v>
      </c>
      <c r="J15" s="87"/>
      <c r="K15" s="176"/>
      <c r="L15" s="79">
        <v>10</v>
      </c>
      <c r="M15" s="79">
        <v>0</v>
      </c>
      <c r="N15" s="79">
        <v>69</v>
      </c>
      <c r="O15" s="88">
        <v>1</v>
      </c>
      <c r="P15" s="89">
        <v>0</v>
      </c>
      <c r="Q15" s="90">
        <f>O15+P15</f>
        <v>1</v>
      </c>
      <c r="R15" s="80">
        <f>IFERROR(Q15/N15,"-")</f>
        <v>0.014492753623188</v>
      </c>
      <c r="S15" s="79">
        <v>0</v>
      </c>
      <c r="T15" s="79">
        <v>0</v>
      </c>
      <c r="U15" s="80">
        <f>IFERROR(T15/(Q15),"-")</f>
        <v>0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1</v>
      </c>
      <c r="BG15" s="110">
        <f>IF(Q15=0,"",IF(BF15=0,"",(BF15/Q15)))</f>
        <v>1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/>
      <c r="BP15" s="117">
        <f>IF(Q15=0,"",IF(BO15=0,"",(BO15/Q15)))</f>
        <v>0</v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93</v>
      </c>
      <c r="C16" s="184" t="s">
        <v>58</v>
      </c>
      <c r="D16" s="184"/>
      <c r="E16" s="184" t="s">
        <v>72</v>
      </c>
      <c r="F16" s="184" t="s">
        <v>72</v>
      </c>
      <c r="G16" s="184" t="s">
        <v>73</v>
      </c>
      <c r="H16" s="87"/>
      <c r="I16" s="87"/>
      <c r="J16" s="87"/>
      <c r="K16" s="176"/>
      <c r="L16" s="79">
        <v>306</v>
      </c>
      <c r="M16" s="79">
        <v>135</v>
      </c>
      <c r="N16" s="79">
        <v>100</v>
      </c>
      <c r="O16" s="88">
        <v>33</v>
      </c>
      <c r="P16" s="89">
        <v>0</v>
      </c>
      <c r="Q16" s="90">
        <f>O16+P16</f>
        <v>33</v>
      </c>
      <c r="R16" s="80">
        <f>IFERROR(Q16/N16,"-")</f>
        <v>0.33</v>
      </c>
      <c r="S16" s="79">
        <v>12</v>
      </c>
      <c r="T16" s="79">
        <v>2</v>
      </c>
      <c r="U16" s="80">
        <f>IFERROR(T16/(Q16),"-")</f>
        <v>0.060606060606061</v>
      </c>
      <c r="V16" s="81"/>
      <c r="W16" s="82">
        <v>8</v>
      </c>
      <c r="X16" s="80">
        <f>IF(Q16=0,"-",W16/Q16)</f>
        <v>0.24242424242424</v>
      </c>
      <c r="Y16" s="181">
        <v>634000</v>
      </c>
      <c r="Z16" s="182">
        <f>IFERROR(Y16/Q16,"-")</f>
        <v>19212.121212121</v>
      </c>
      <c r="AA16" s="182">
        <f>IFERROR(Y16/W16,"-")</f>
        <v>79250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>
        <v>2</v>
      </c>
      <c r="AX16" s="104">
        <f>IF(Q16=0,"",IF(AW16=0,"",(AW16/Q16)))</f>
        <v>0.060606060606061</v>
      </c>
      <c r="AY16" s="103"/>
      <c r="AZ16" s="105">
        <f>IFERROR(AY16/AW16,"-")</f>
        <v>0</v>
      </c>
      <c r="BA16" s="106"/>
      <c r="BB16" s="107">
        <f>IFERROR(BA16/AW16,"-")</f>
        <v>0</v>
      </c>
      <c r="BC16" s="108"/>
      <c r="BD16" s="108"/>
      <c r="BE16" s="108"/>
      <c r="BF16" s="109">
        <v>1</v>
      </c>
      <c r="BG16" s="110">
        <f>IF(Q16=0,"",IF(BF16=0,"",(BF16/Q16)))</f>
        <v>0.03030303030303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10</v>
      </c>
      <c r="BP16" s="117">
        <f>IF(Q16=0,"",IF(BO16=0,"",(BO16/Q16)))</f>
        <v>0.3030303030303</v>
      </c>
      <c r="BQ16" s="118">
        <v>3</v>
      </c>
      <c r="BR16" s="119">
        <f>IFERROR(BQ16/BO16,"-")</f>
        <v>0.3</v>
      </c>
      <c r="BS16" s="120">
        <v>73000</v>
      </c>
      <c r="BT16" s="121">
        <f>IFERROR(BS16/BO16,"-")</f>
        <v>7300</v>
      </c>
      <c r="BU16" s="122">
        <v>1</v>
      </c>
      <c r="BV16" s="122">
        <v>1</v>
      </c>
      <c r="BW16" s="122">
        <v>1</v>
      </c>
      <c r="BX16" s="123">
        <v>14</v>
      </c>
      <c r="BY16" s="124">
        <f>IF(Q16=0,"",IF(BX16=0,"",(BX16/Q16)))</f>
        <v>0.42424242424242</v>
      </c>
      <c r="BZ16" s="125">
        <v>4</v>
      </c>
      <c r="CA16" s="126">
        <f>IFERROR(BZ16/BX16,"-")</f>
        <v>0.28571428571429</v>
      </c>
      <c r="CB16" s="127">
        <v>346000</v>
      </c>
      <c r="CC16" s="128">
        <f>IFERROR(CB16/BX16,"-")</f>
        <v>24714.285714286</v>
      </c>
      <c r="CD16" s="129"/>
      <c r="CE16" s="129"/>
      <c r="CF16" s="129">
        <v>4</v>
      </c>
      <c r="CG16" s="130">
        <v>6</v>
      </c>
      <c r="CH16" s="131">
        <f>IF(Q16=0,"",IF(CG16=0,"",(CG16/Q16)))</f>
        <v>0.18181818181818</v>
      </c>
      <c r="CI16" s="132">
        <v>1</v>
      </c>
      <c r="CJ16" s="133">
        <f>IFERROR(CI16/CG16,"-")</f>
        <v>0.16666666666667</v>
      </c>
      <c r="CK16" s="134">
        <v>215000</v>
      </c>
      <c r="CL16" s="135">
        <f>IFERROR(CK16/CG16,"-")</f>
        <v>35833.333333333</v>
      </c>
      <c r="CM16" s="136"/>
      <c r="CN16" s="136"/>
      <c r="CO16" s="136">
        <v>1</v>
      </c>
      <c r="CP16" s="137">
        <v>8</v>
      </c>
      <c r="CQ16" s="138">
        <v>634000</v>
      </c>
      <c r="CR16" s="138">
        <v>215000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5.777</v>
      </c>
      <c r="B17" s="184" t="s">
        <v>94</v>
      </c>
      <c r="C17" s="184" t="s">
        <v>58</v>
      </c>
      <c r="D17" s="184"/>
      <c r="E17" s="184" t="s">
        <v>95</v>
      </c>
      <c r="F17" s="184" t="s">
        <v>96</v>
      </c>
      <c r="G17" s="184" t="s">
        <v>61</v>
      </c>
      <c r="H17" s="87" t="s">
        <v>78</v>
      </c>
      <c r="I17" s="87" t="s">
        <v>97</v>
      </c>
      <c r="J17" s="87" t="s">
        <v>98</v>
      </c>
      <c r="K17" s="176">
        <v>300000</v>
      </c>
      <c r="L17" s="79">
        <v>18</v>
      </c>
      <c r="M17" s="79">
        <v>0</v>
      </c>
      <c r="N17" s="79">
        <v>120</v>
      </c>
      <c r="O17" s="88">
        <v>5</v>
      </c>
      <c r="P17" s="89">
        <v>0</v>
      </c>
      <c r="Q17" s="90">
        <f>O17+P17</f>
        <v>5</v>
      </c>
      <c r="R17" s="80">
        <f>IFERROR(Q17/N17,"-")</f>
        <v>0.041666666666667</v>
      </c>
      <c r="S17" s="79">
        <v>3</v>
      </c>
      <c r="T17" s="79">
        <v>0</v>
      </c>
      <c r="U17" s="80">
        <f>IFERROR(T17/(Q17),"-")</f>
        <v>0</v>
      </c>
      <c r="V17" s="81">
        <f>IFERROR(K17/SUM(Q17:Q21),"-")</f>
        <v>9375</v>
      </c>
      <c r="W17" s="82">
        <v>2</v>
      </c>
      <c r="X17" s="80">
        <f>IF(Q17=0,"-",W17/Q17)</f>
        <v>0.4</v>
      </c>
      <c r="Y17" s="181">
        <v>1380000</v>
      </c>
      <c r="Z17" s="182">
        <f>IFERROR(Y17/Q17,"-")</f>
        <v>276000</v>
      </c>
      <c r="AA17" s="182">
        <f>IFERROR(Y17/W17,"-")</f>
        <v>690000</v>
      </c>
      <c r="AB17" s="176">
        <f>SUM(Y17:Y21)-SUM(K17:K21)</f>
        <v>1433100</v>
      </c>
      <c r="AC17" s="83">
        <f>SUM(Y17:Y21)/SUM(K17:K21)</f>
        <v>5.777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1</v>
      </c>
      <c r="BG17" s="110">
        <f>IF(Q17=0,"",IF(BF17=0,"",(BF17/Q17)))</f>
        <v>0.2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1</v>
      </c>
      <c r="BP17" s="117">
        <f>IF(Q17=0,"",IF(BO17=0,"",(BO17/Q17)))</f>
        <v>0.2</v>
      </c>
      <c r="BQ17" s="118">
        <v>1</v>
      </c>
      <c r="BR17" s="119">
        <f>IFERROR(BQ17/BO17,"-")</f>
        <v>1</v>
      </c>
      <c r="BS17" s="120">
        <v>20000</v>
      </c>
      <c r="BT17" s="121">
        <f>IFERROR(BS17/BO17,"-")</f>
        <v>20000</v>
      </c>
      <c r="BU17" s="122"/>
      <c r="BV17" s="122">
        <v>1</v>
      </c>
      <c r="BW17" s="122"/>
      <c r="BX17" s="123">
        <v>3</v>
      </c>
      <c r="BY17" s="124">
        <f>IF(Q17=0,"",IF(BX17=0,"",(BX17/Q17)))</f>
        <v>0.6</v>
      </c>
      <c r="BZ17" s="125">
        <v>1</v>
      </c>
      <c r="CA17" s="126">
        <f>IFERROR(BZ17/BX17,"-")</f>
        <v>0.33333333333333</v>
      </c>
      <c r="CB17" s="127">
        <v>1360000</v>
      </c>
      <c r="CC17" s="128">
        <f>IFERROR(CB17/BX17,"-")</f>
        <v>453333.33333333</v>
      </c>
      <c r="CD17" s="129"/>
      <c r="CE17" s="129"/>
      <c r="CF17" s="129">
        <v>1</v>
      </c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2</v>
      </c>
      <c r="CQ17" s="138">
        <v>1380000</v>
      </c>
      <c r="CR17" s="138">
        <v>1360000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78"/>
      <c r="B18" s="184" t="s">
        <v>99</v>
      </c>
      <c r="C18" s="184" t="s">
        <v>58</v>
      </c>
      <c r="D18" s="184"/>
      <c r="E18" s="184" t="s">
        <v>100</v>
      </c>
      <c r="F18" s="184" t="s">
        <v>101</v>
      </c>
      <c r="G18" s="184" t="s">
        <v>61</v>
      </c>
      <c r="H18" s="87"/>
      <c r="I18" s="87" t="s">
        <v>97</v>
      </c>
      <c r="J18" s="87"/>
      <c r="K18" s="176"/>
      <c r="L18" s="79">
        <v>11</v>
      </c>
      <c r="M18" s="79">
        <v>0</v>
      </c>
      <c r="N18" s="79">
        <v>114</v>
      </c>
      <c r="O18" s="88">
        <v>2</v>
      </c>
      <c r="P18" s="89">
        <v>0</v>
      </c>
      <c r="Q18" s="90">
        <f>O18+P18</f>
        <v>2</v>
      </c>
      <c r="R18" s="80">
        <f>IFERROR(Q18/N18,"-")</f>
        <v>0.017543859649123</v>
      </c>
      <c r="S18" s="79">
        <v>1</v>
      </c>
      <c r="T18" s="79">
        <v>1</v>
      </c>
      <c r="U18" s="80">
        <f>IFERROR(T18/(Q18),"-")</f>
        <v>0.5</v>
      </c>
      <c r="V18" s="81"/>
      <c r="W18" s="82">
        <v>1</v>
      </c>
      <c r="X18" s="80">
        <f>IF(Q18=0,"-",W18/Q18)</f>
        <v>0.5</v>
      </c>
      <c r="Y18" s="181">
        <v>3000</v>
      </c>
      <c r="Z18" s="182">
        <f>IFERROR(Y18/Q18,"-")</f>
        <v>1500</v>
      </c>
      <c r="AA18" s="182">
        <f>IFERROR(Y18/W18,"-")</f>
        <v>3000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1</v>
      </c>
      <c r="BP18" s="117">
        <f>IF(Q18=0,"",IF(BO18=0,"",(BO18/Q18)))</f>
        <v>0.5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>
        <v>1</v>
      </c>
      <c r="CH18" s="131">
        <f>IF(Q18=0,"",IF(CG18=0,"",(CG18/Q18)))</f>
        <v>0.5</v>
      </c>
      <c r="CI18" s="132">
        <v>1</v>
      </c>
      <c r="CJ18" s="133">
        <f>IFERROR(CI18/CG18,"-")</f>
        <v>1</v>
      </c>
      <c r="CK18" s="134">
        <v>3000</v>
      </c>
      <c r="CL18" s="135">
        <f>IFERROR(CK18/CG18,"-")</f>
        <v>3000</v>
      </c>
      <c r="CM18" s="136">
        <v>1</v>
      </c>
      <c r="CN18" s="136"/>
      <c r="CO18" s="136"/>
      <c r="CP18" s="137">
        <v>1</v>
      </c>
      <c r="CQ18" s="138">
        <v>3000</v>
      </c>
      <c r="CR18" s="138">
        <v>3000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102</v>
      </c>
      <c r="C19" s="184" t="s">
        <v>58</v>
      </c>
      <c r="D19" s="184"/>
      <c r="E19" s="184" t="s">
        <v>103</v>
      </c>
      <c r="F19" s="184" t="s">
        <v>104</v>
      </c>
      <c r="G19" s="184" t="s">
        <v>61</v>
      </c>
      <c r="H19" s="87"/>
      <c r="I19" s="87" t="s">
        <v>97</v>
      </c>
      <c r="J19" s="87"/>
      <c r="K19" s="176"/>
      <c r="L19" s="79">
        <v>24</v>
      </c>
      <c r="M19" s="79">
        <v>0</v>
      </c>
      <c r="N19" s="79">
        <v>160</v>
      </c>
      <c r="O19" s="88">
        <v>6</v>
      </c>
      <c r="P19" s="89">
        <v>0</v>
      </c>
      <c r="Q19" s="90">
        <f>O19+P19</f>
        <v>6</v>
      </c>
      <c r="R19" s="80">
        <f>IFERROR(Q19/N19,"-")</f>
        <v>0.0375</v>
      </c>
      <c r="S19" s="79">
        <v>1</v>
      </c>
      <c r="T19" s="79">
        <v>1</v>
      </c>
      <c r="U19" s="80">
        <f>IFERROR(T19/(Q19),"-")</f>
        <v>0.16666666666667</v>
      </c>
      <c r="V19" s="81"/>
      <c r="W19" s="82">
        <v>1</v>
      </c>
      <c r="X19" s="80">
        <f>IF(Q19=0,"-",W19/Q19)</f>
        <v>0.16666666666667</v>
      </c>
      <c r="Y19" s="181">
        <v>5000</v>
      </c>
      <c r="Z19" s="182">
        <f>IFERROR(Y19/Q19,"-")</f>
        <v>833.33333333333</v>
      </c>
      <c r="AA19" s="182">
        <f>IFERROR(Y19/W19,"-")</f>
        <v>5000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>
        <v>3</v>
      </c>
      <c r="AO19" s="98">
        <f>IF(Q19=0,"",IF(AN19=0,"",(AN19/Q19)))</f>
        <v>0.5</v>
      </c>
      <c r="AP19" s="97"/>
      <c r="AQ19" s="99">
        <f>IFERROR(AP19/AN19,"-")</f>
        <v>0</v>
      </c>
      <c r="AR19" s="100"/>
      <c r="AS19" s="101">
        <f>IFERROR(AR19/AN19,"-")</f>
        <v>0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0.16666666666667</v>
      </c>
      <c r="BH19" s="109">
        <v>1</v>
      </c>
      <c r="BI19" s="111">
        <f>IFERROR(BH19/BF19,"-")</f>
        <v>1</v>
      </c>
      <c r="BJ19" s="112">
        <v>5000</v>
      </c>
      <c r="BK19" s="113">
        <f>IFERROR(BJ19/BF19,"-")</f>
        <v>5000</v>
      </c>
      <c r="BL19" s="114">
        <v>1</v>
      </c>
      <c r="BM19" s="114"/>
      <c r="BN19" s="114"/>
      <c r="BO19" s="116">
        <v>1</v>
      </c>
      <c r="BP19" s="117">
        <f>IF(Q19=0,"",IF(BO19=0,"",(BO19/Q19)))</f>
        <v>0.16666666666667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>
        <v>1</v>
      </c>
      <c r="BY19" s="124">
        <f>IF(Q19=0,"",IF(BX19=0,"",(BX19/Q19)))</f>
        <v>0.16666666666667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1</v>
      </c>
      <c r="CQ19" s="138">
        <v>5000</v>
      </c>
      <c r="CR19" s="138">
        <v>5000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105</v>
      </c>
      <c r="C20" s="184" t="s">
        <v>58</v>
      </c>
      <c r="D20" s="184"/>
      <c r="E20" s="184" t="s">
        <v>106</v>
      </c>
      <c r="F20" s="184" t="s">
        <v>107</v>
      </c>
      <c r="G20" s="184" t="s">
        <v>61</v>
      </c>
      <c r="H20" s="87"/>
      <c r="I20" s="87" t="s">
        <v>97</v>
      </c>
      <c r="J20" s="87"/>
      <c r="K20" s="176"/>
      <c r="L20" s="79">
        <v>7</v>
      </c>
      <c r="M20" s="79">
        <v>0</v>
      </c>
      <c r="N20" s="79">
        <v>119</v>
      </c>
      <c r="O20" s="88">
        <v>0</v>
      </c>
      <c r="P20" s="89">
        <v>0</v>
      </c>
      <c r="Q20" s="90">
        <f>O20+P20</f>
        <v>0</v>
      </c>
      <c r="R20" s="80">
        <f>IFERROR(Q20/N20,"-")</f>
        <v>0</v>
      </c>
      <c r="S20" s="79">
        <v>0</v>
      </c>
      <c r="T20" s="79">
        <v>0</v>
      </c>
      <c r="U20" s="80" t="str">
        <f>IFERROR(T20/(Q20),"-")</f>
        <v>-</v>
      </c>
      <c r="V20" s="81"/>
      <c r="W20" s="82">
        <v>0</v>
      </c>
      <c r="X20" s="80" t="str">
        <f>IF(Q20=0,"-",W20/Q20)</f>
        <v>-</v>
      </c>
      <c r="Y20" s="181">
        <v>0</v>
      </c>
      <c r="Z20" s="182" t="str">
        <f>IFERROR(Y20/Q20,"-")</f>
        <v>-</v>
      </c>
      <c r="AA20" s="182" t="str">
        <f>IFERROR(Y20/W20,"-")</f>
        <v>-</v>
      </c>
      <c r="AB20" s="176"/>
      <c r="AC20" s="83"/>
      <c r="AD20" s="77"/>
      <c r="AE20" s="91"/>
      <c r="AF20" s="92" t="str">
        <f>IF(Q20=0,"",IF(AE20=0,"",(AE20/Q20)))</f>
        <v/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 t="str">
        <f>IF(Q20=0,"",IF(AN20=0,"",(AN20/Q20)))</f>
        <v/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 t="str">
        <f>IF(Q20=0,"",IF(AW20=0,"",(AW20/Q20)))</f>
        <v/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 t="str">
        <f>IF(Q20=0,"",IF(BF20=0,"",(BF20/Q20)))</f>
        <v/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/>
      <c r="BP20" s="117" t="str">
        <f>IF(Q20=0,"",IF(BO20=0,"",(BO20/Q20)))</f>
        <v/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/>
      <c r="BY20" s="124" t="str">
        <f>IF(Q20=0,"",IF(BX20=0,"",(BX20/Q20)))</f>
        <v/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 t="str">
        <f>IF(Q20=0,"",IF(CG20=0,"",(CG20/Q20)))</f>
        <v/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108</v>
      </c>
      <c r="C21" s="184" t="s">
        <v>58</v>
      </c>
      <c r="D21" s="184"/>
      <c r="E21" s="184" t="s">
        <v>72</v>
      </c>
      <c r="F21" s="184" t="s">
        <v>72</v>
      </c>
      <c r="G21" s="184" t="s">
        <v>73</v>
      </c>
      <c r="H21" s="87"/>
      <c r="I21" s="87"/>
      <c r="J21" s="87"/>
      <c r="K21" s="176"/>
      <c r="L21" s="79">
        <v>235</v>
      </c>
      <c r="M21" s="79">
        <v>94</v>
      </c>
      <c r="N21" s="79">
        <v>95</v>
      </c>
      <c r="O21" s="88">
        <v>18</v>
      </c>
      <c r="P21" s="89">
        <v>1</v>
      </c>
      <c r="Q21" s="90">
        <f>O21+P21</f>
        <v>19</v>
      </c>
      <c r="R21" s="80">
        <f>IFERROR(Q21/N21,"-")</f>
        <v>0.2</v>
      </c>
      <c r="S21" s="79">
        <v>9</v>
      </c>
      <c r="T21" s="79">
        <v>1</v>
      </c>
      <c r="U21" s="80">
        <f>IFERROR(T21/(Q21),"-")</f>
        <v>0.052631578947368</v>
      </c>
      <c r="V21" s="81"/>
      <c r="W21" s="82">
        <v>6</v>
      </c>
      <c r="X21" s="80">
        <f>IF(Q21=0,"-",W21/Q21)</f>
        <v>0.31578947368421</v>
      </c>
      <c r="Y21" s="181">
        <v>345100</v>
      </c>
      <c r="Z21" s="182">
        <f>IFERROR(Y21/Q21,"-")</f>
        <v>18163.157894737</v>
      </c>
      <c r="AA21" s="182">
        <f>IFERROR(Y21/W21,"-")</f>
        <v>57516.666666667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>
        <v>1</v>
      </c>
      <c r="AO21" s="98">
        <f>IF(Q21=0,"",IF(AN21=0,"",(AN21/Q21)))</f>
        <v>0.052631578947368</v>
      </c>
      <c r="AP21" s="97"/>
      <c r="AQ21" s="99">
        <f>IFERROR(AP21/AN21,"-")</f>
        <v>0</v>
      </c>
      <c r="AR21" s="100"/>
      <c r="AS21" s="101">
        <f>IFERROR(AR21/AN21,"-")</f>
        <v>0</v>
      </c>
      <c r="AT21" s="102"/>
      <c r="AU21" s="102"/>
      <c r="AV21" s="102"/>
      <c r="AW21" s="103">
        <v>1</v>
      </c>
      <c r="AX21" s="104">
        <f>IF(Q21=0,"",IF(AW21=0,"",(AW21/Q21)))</f>
        <v>0.052631578947368</v>
      </c>
      <c r="AY21" s="103"/>
      <c r="AZ21" s="105">
        <f>IFERROR(AY21/AW21,"-")</f>
        <v>0</v>
      </c>
      <c r="BA21" s="106"/>
      <c r="BB21" s="107">
        <f>IFERROR(BA21/AW21,"-")</f>
        <v>0</v>
      </c>
      <c r="BC21" s="108"/>
      <c r="BD21" s="108"/>
      <c r="BE21" s="108"/>
      <c r="BF21" s="109">
        <v>2</v>
      </c>
      <c r="BG21" s="110">
        <f>IF(Q21=0,"",IF(BF21=0,"",(BF21/Q21)))</f>
        <v>0.10526315789474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1</v>
      </c>
      <c r="BP21" s="117">
        <f>IF(Q21=0,"",IF(BO21=0,"",(BO21/Q21)))</f>
        <v>0.052631578947368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>
        <v>8</v>
      </c>
      <c r="BY21" s="124">
        <f>IF(Q21=0,"",IF(BX21=0,"",(BX21/Q21)))</f>
        <v>0.42105263157895</v>
      </c>
      <c r="BZ21" s="125">
        <v>4</v>
      </c>
      <c r="CA21" s="126">
        <f>IFERROR(BZ21/BX21,"-")</f>
        <v>0.5</v>
      </c>
      <c r="CB21" s="127">
        <v>293100</v>
      </c>
      <c r="CC21" s="128">
        <f>IFERROR(CB21/BX21,"-")</f>
        <v>36637.5</v>
      </c>
      <c r="CD21" s="129">
        <v>1</v>
      </c>
      <c r="CE21" s="129">
        <v>1</v>
      </c>
      <c r="CF21" s="129">
        <v>2</v>
      </c>
      <c r="CG21" s="130">
        <v>6</v>
      </c>
      <c r="CH21" s="131">
        <f>IF(Q21=0,"",IF(CG21=0,"",(CG21/Q21)))</f>
        <v>0.31578947368421</v>
      </c>
      <c r="CI21" s="132">
        <v>2</v>
      </c>
      <c r="CJ21" s="133">
        <f>IFERROR(CI21/CG21,"-")</f>
        <v>0.33333333333333</v>
      </c>
      <c r="CK21" s="134">
        <v>52000</v>
      </c>
      <c r="CL21" s="135">
        <f>IFERROR(CK21/CG21,"-")</f>
        <v>8666.6666666667</v>
      </c>
      <c r="CM21" s="136">
        <v>1</v>
      </c>
      <c r="CN21" s="136"/>
      <c r="CO21" s="136">
        <v>1</v>
      </c>
      <c r="CP21" s="137">
        <v>6</v>
      </c>
      <c r="CQ21" s="138">
        <v>345100</v>
      </c>
      <c r="CR21" s="138">
        <v>173000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 t="str">
        <f>AC22</f>
        <v>0</v>
      </c>
      <c r="B22" s="184" t="s">
        <v>109</v>
      </c>
      <c r="C22" s="184" t="s">
        <v>58</v>
      </c>
      <c r="D22" s="184"/>
      <c r="E22" s="184"/>
      <c r="F22" s="184"/>
      <c r="G22" s="184" t="s">
        <v>61</v>
      </c>
      <c r="H22" s="87" t="s">
        <v>110</v>
      </c>
      <c r="I22" s="87" t="s">
        <v>111</v>
      </c>
      <c r="J22" s="186" t="s">
        <v>112</v>
      </c>
      <c r="K22" s="176">
        <v>0</v>
      </c>
      <c r="L22" s="79">
        <v>7</v>
      </c>
      <c r="M22" s="79">
        <v>0</v>
      </c>
      <c r="N22" s="79">
        <v>60</v>
      </c>
      <c r="O22" s="88">
        <v>2</v>
      </c>
      <c r="P22" s="89">
        <v>0</v>
      </c>
      <c r="Q22" s="90">
        <f>O22+P22</f>
        <v>2</v>
      </c>
      <c r="R22" s="80">
        <f>IFERROR(Q22/N22,"-")</f>
        <v>0.033333333333333</v>
      </c>
      <c r="S22" s="79">
        <v>1</v>
      </c>
      <c r="T22" s="79">
        <v>0</v>
      </c>
      <c r="U22" s="80">
        <f>IFERROR(T22/(Q22),"-")</f>
        <v>0</v>
      </c>
      <c r="V22" s="81">
        <f>IFERROR(K22/SUM(Q22:Q23),"-")</f>
        <v>0</v>
      </c>
      <c r="W22" s="82">
        <v>1</v>
      </c>
      <c r="X22" s="80">
        <f>IF(Q22=0,"-",W22/Q22)</f>
        <v>0.5</v>
      </c>
      <c r="Y22" s="181">
        <v>13000</v>
      </c>
      <c r="Z22" s="182">
        <f>IFERROR(Y22/Q22,"-")</f>
        <v>6500</v>
      </c>
      <c r="AA22" s="182">
        <f>IFERROR(Y22/W22,"-")</f>
        <v>13000</v>
      </c>
      <c r="AB22" s="176">
        <f>SUM(Y22:Y23)-SUM(K22:K23)</f>
        <v>13000</v>
      </c>
      <c r="AC22" s="83" t="str">
        <f>SUM(Y22:Y23)/SUM(K22:K23)</f>
        <v>0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1</v>
      </c>
      <c r="BP22" s="117">
        <f>IF(Q22=0,"",IF(BO22=0,"",(BO22/Q22)))</f>
        <v>0.5</v>
      </c>
      <c r="BQ22" s="118">
        <v>1</v>
      </c>
      <c r="BR22" s="119">
        <f>IFERROR(BQ22/BO22,"-")</f>
        <v>1</v>
      </c>
      <c r="BS22" s="120">
        <v>13000</v>
      </c>
      <c r="BT22" s="121">
        <f>IFERROR(BS22/BO22,"-")</f>
        <v>13000</v>
      </c>
      <c r="BU22" s="122"/>
      <c r="BV22" s="122"/>
      <c r="BW22" s="122">
        <v>1</v>
      </c>
      <c r="BX22" s="123">
        <v>1</v>
      </c>
      <c r="BY22" s="124">
        <f>IF(Q22=0,"",IF(BX22=0,"",(BX22/Q22)))</f>
        <v>0.5</v>
      </c>
      <c r="BZ22" s="125"/>
      <c r="CA22" s="126">
        <f>IFERROR(BZ22/BX22,"-")</f>
        <v>0</v>
      </c>
      <c r="CB22" s="127"/>
      <c r="CC22" s="128">
        <f>IFERROR(CB22/BX22,"-")</f>
        <v>0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1</v>
      </c>
      <c r="CQ22" s="138">
        <v>13000</v>
      </c>
      <c r="CR22" s="138">
        <v>13000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113</v>
      </c>
      <c r="C23" s="184" t="s">
        <v>58</v>
      </c>
      <c r="D23" s="184"/>
      <c r="E23" s="184"/>
      <c r="F23" s="184"/>
      <c r="G23" s="184" t="s">
        <v>73</v>
      </c>
      <c r="H23" s="87"/>
      <c r="I23" s="87"/>
      <c r="J23" s="87"/>
      <c r="K23" s="176"/>
      <c r="L23" s="79">
        <v>7</v>
      </c>
      <c r="M23" s="79">
        <v>7</v>
      </c>
      <c r="N23" s="79">
        <v>4</v>
      </c>
      <c r="O23" s="88">
        <v>1</v>
      </c>
      <c r="P23" s="89">
        <v>0</v>
      </c>
      <c r="Q23" s="90">
        <f>O23+P23</f>
        <v>1</v>
      </c>
      <c r="R23" s="80">
        <f>IFERROR(Q23/N23,"-")</f>
        <v>0.25</v>
      </c>
      <c r="S23" s="79">
        <v>1</v>
      </c>
      <c r="T23" s="79">
        <v>0</v>
      </c>
      <c r="U23" s="80">
        <f>IFERROR(T23/(Q23),"-")</f>
        <v>0</v>
      </c>
      <c r="V23" s="81"/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>
        <v>1</v>
      </c>
      <c r="BP23" s="117">
        <f>IF(Q23=0,"",IF(BO23=0,"",(BO23/Q23)))</f>
        <v>1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30"/>
      <c r="B24" s="84"/>
      <c r="C24" s="84"/>
      <c r="D24" s="85"/>
      <c r="E24" s="85"/>
      <c r="F24" s="85"/>
      <c r="G24" s="86"/>
      <c r="H24" s="87"/>
      <c r="I24" s="87"/>
      <c r="J24" s="87"/>
      <c r="K24" s="177"/>
      <c r="L24" s="34"/>
      <c r="M24" s="34"/>
      <c r="N24" s="31"/>
      <c r="O24" s="23"/>
      <c r="P24" s="23"/>
      <c r="Q24" s="23"/>
      <c r="R24" s="32"/>
      <c r="S24" s="32"/>
      <c r="T24" s="23"/>
      <c r="U24" s="32"/>
      <c r="V24" s="25"/>
      <c r="W24" s="25"/>
      <c r="X24" s="25"/>
      <c r="Y24" s="183"/>
      <c r="Z24" s="183"/>
      <c r="AA24" s="183"/>
      <c r="AB24" s="183"/>
      <c r="AC24" s="33"/>
      <c r="AD24" s="57"/>
      <c r="AE24" s="61"/>
      <c r="AF24" s="62"/>
      <c r="AG24" s="61"/>
      <c r="AH24" s="65"/>
      <c r="AI24" s="66"/>
      <c r="AJ24" s="67"/>
      <c r="AK24" s="68"/>
      <c r="AL24" s="68"/>
      <c r="AM24" s="68"/>
      <c r="AN24" s="61"/>
      <c r="AO24" s="62"/>
      <c r="AP24" s="61"/>
      <c r="AQ24" s="65"/>
      <c r="AR24" s="66"/>
      <c r="AS24" s="67"/>
      <c r="AT24" s="68"/>
      <c r="AU24" s="68"/>
      <c r="AV24" s="68"/>
      <c r="AW24" s="61"/>
      <c r="AX24" s="62"/>
      <c r="AY24" s="61"/>
      <c r="AZ24" s="65"/>
      <c r="BA24" s="66"/>
      <c r="BB24" s="67"/>
      <c r="BC24" s="68"/>
      <c r="BD24" s="68"/>
      <c r="BE24" s="68"/>
      <c r="BF24" s="61"/>
      <c r="BG24" s="62"/>
      <c r="BH24" s="61"/>
      <c r="BI24" s="65"/>
      <c r="BJ24" s="66"/>
      <c r="BK24" s="67"/>
      <c r="BL24" s="68"/>
      <c r="BM24" s="68"/>
      <c r="BN24" s="68"/>
      <c r="BO24" s="63"/>
      <c r="BP24" s="64"/>
      <c r="BQ24" s="61"/>
      <c r="BR24" s="65"/>
      <c r="BS24" s="66"/>
      <c r="BT24" s="67"/>
      <c r="BU24" s="68"/>
      <c r="BV24" s="68"/>
      <c r="BW24" s="68"/>
      <c r="BX24" s="63"/>
      <c r="BY24" s="64"/>
      <c r="BZ24" s="61"/>
      <c r="CA24" s="65"/>
      <c r="CB24" s="66"/>
      <c r="CC24" s="67"/>
      <c r="CD24" s="68"/>
      <c r="CE24" s="68"/>
      <c r="CF24" s="68"/>
      <c r="CG24" s="63"/>
      <c r="CH24" s="64"/>
      <c r="CI24" s="61"/>
      <c r="CJ24" s="65"/>
      <c r="CK24" s="66"/>
      <c r="CL24" s="67"/>
      <c r="CM24" s="68"/>
      <c r="CN24" s="68"/>
      <c r="CO24" s="68"/>
      <c r="CP24" s="69"/>
      <c r="CQ24" s="66"/>
      <c r="CR24" s="66"/>
      <c r="CS24" s="66"/>
      <c r="CT24" s="70"/>
    </row>
    <row r="25" spans="1:99">
      <c r="A25" s="30"/>
      <c r="B25" s="37"/>
      <c r="C25" s="37"/>
      <c r="D25" s="21"/>
      <c r="E25" s="21"/>
      <c r="F25" s="21"/>
      <c r="G25" s="22"/>
      <c r="H25" s="36"/>
      <c r="I25" s="36"/>
      <c r="J25" s="73"/>
      <c r="K25" s="178"/>
      <c r="L25" s="34"/>
      <c r="M25" s="34"/>
      <c r="N25" s="31"/>
      <c r="O25" s="23"/>
      <c r="P25" s="23"/>
      <c r="Q25" s="23"/>
      <c r="R25" s="32"/>
      <c r="S25" s="32"/>
      <c r="T25" s="23"/>
      <c r="U25" s="32"/>
      <c r="V25" s="25"/>
      <c r="W25" s="25"/>
      <c r="X25" s="25"/>
      <c r="Y25" s="183"/>
      <c r="Z25" s="183"/>
      <c r="AA25" s="183"/>
      <c r="AB25" s="183"/>
      <c r="AC25" s="33"/>
      <c r="AD25" s="59"/>
      <c r="AE25" s="61"/>
      <c r="AF25" s="62"/>
      <c r="AG25" s="61"/>
      <c r="AH25" s="65"/>
      <c r="AI25" s="66"/>
      <c r="AJ25" s="67"/>
      <c r="AK25" s="68"/>
      <c r="AL25" s="68"/>
      <c r="AM25" s="68"/>
      <c r="AN25" s="61"/>
      <c r="AO25" s="62"/>
      <c r="AP25" s="61"/>
      <c r="AQ25" s="65"/>
      <c r="AR25" s="66"/>
      <c r="AS25" s="67"/>
      <c r="AT25" s="68"/>
      <c r="AU25" s="68"/>
      <c r="AV25" s="68"/>
      <c r="AW25" s="61"/>
      <c r="AX25" s="62"/>
      <c r="AY25" s="61"/>
      <c r="AZ25" s="65"/>
      <c r="BA25" s="66"/>
      <c r="BB25" s="67"/>
      <c r="BC25" s="68"/>
      <c r="BD25" s="68"/>
      <c r="BE25" s="68"/>
      <c r="BF25" s="61"/>
      <c r="BG25" s="62"/>
      <c r="BH25" s="61"/>
      <c r="BI25" s="65"/>
      <c r="BJ25" s="66"/>
      <c r="BK25" s="67"/>
      <c r="BL25" s="68"/>
      <c r="BM25" s="68"/>
      <c r="BN25" s="68"/>
      <c r="BO25" s="63"/>
      <c r="BP25" s="64"/>
      <c r="BQ25" s="61"/>
      <c r="BR25" s="65"/>
      <c r="BS25" s="66"/>
      <c r="BT25" s="67"/>
      <c r="BU25" s="68"/>
      <c r="BV25" s="68"/>
      <c r="BW25" s="68"/>
      <c r="BX25" s="63"/>
      <c r="BY25" s="64"/>
      <c r="BZ25" s="61"/>
      <c r="CA25" s="65"/>
      <c r="CB25" s="66"/>
      <c r="CC25" s="67"/>
      <c r="CD25" s="68"/>
      <c r="CE25" s="68"/>
      <c r="CF25" s="68"/>
      <c r="CG25" s="63"/>
      <c r="CH25" s="64"/>
      <c r="CI25" s="61"/>
      <c r="CJ25" s="65"/>
      <c r="CK25" s="66"/>
      <c r="CL25" s="67"/>
      <c r="CM25" s="68"/>
      <c r="CN25" s="68"/>
      <c r="CO25" s="68"/>
      <c r="CP25" s="69"/>
      <c r="CQ25" s="66"/>
      <c r="CR25" s="66"/>
      <c r="CS25" s="66"/>
      <c r="CT25" s="70"/>
    </row>
    <row r="26" spans="1:99">
      <c r="A26" s="19">
        <f>AC26</f>
        <v>3.0000833333333</v>
      </c>
      <c r="B26" s="39"/>
      <c r="C26" s="39"/>
      <c r="D26" s="39"/>
      <c r="E26" s="39"/>
      <c r="F26" s="39"/>
      <c r="G26" s="39"/>
      <c r="H26" s="40" t="s">
        <v>114</v>
      </c>
      <c r="I26" s="40"/>
      <c r="J26" s="40"/>
      <c r="K26" s="179">
        <f>SUM(K6:K25)</f>
        <v>1200000</v>
      </c>
      <c r="L26" s="41">
        <f>SUM(L6:L25)</f>
        <v>1003</v>
      </c>
      <c r="M26" s="41">
        <f>SUM(M6:M25)</f>
        <v>376</v>
      </c>
      <c r="N26" s="41">
        <f>SUM(N6:N25)</f>
        <v>1769</v>
      </c>
      <c r="O26" s="41">
        <f>SUM(O6:O25)</f>
        <v>157</v>
      </c>
      <c r="P26" s="41">
        <f>SUM(P6:P25)</f>
        <v>1</v>
      </c>
      <c r="Q26" s="41">
        <f>SUM(Q6:Q25)</f>
        <v>158</v>
      </c>
      <c r="R26" s="42">
        <f>IFERROR(Q26/N26,"-")</f>
        <v>0.089315997738836</v>
      </c>
      <c r="S26" s="76">
        <f>SUM(S6:S25)</f>
        <v>54</v>
      </c>
      <c r="T26" s="76">
        <f>SUM(T6:T25)</f>
        <v>21</v>
      </c>
      <c r="U26" s="42">
        <f>IFERROR(S26/Q26,"-")</f>
        <v>0.34177215189873</v>
      </c>
      <c r="V26" s="43">
        <f>IFERROR(K26/Q26,"-")</f>
        <v>7594.9367088608</v>
      </c>
      <c r="W26" s="44">
        <f>SUM(W6:W25)</f>
        <v>41</v>
      </c>
      <c r="X26" s="42">
        <f>IFERROR(W26/Q26,"-")</f>
        <v>0.25949367088608</v>
      </c>
      <c r="Y26" s="179">
        <f>SUM(Y6:Y25)</f>
        <v>3600100</v>
      </c>
      <c r="Z26" s="179">
        <f>IFERROR(Y26/Q26,"-")</f>
        <v>22785.443037975</v>
      </c>
      <c r="AA26" s="179">
        <f>IFERROR(Y26/W26,"-")</f>
        <v>87807.317073171</v>
      </c>
      <c r="AB26" s="179">
        <f>Y26-K26</f>
        <v>2400100</v>
      </c>
      <c r="AC26" s="45">
        <f>Y26/K26</f>
        <v>3.0000833333333</v>
      </c>
      <c r="AD26" s="58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1"/>
    <mergeCell ref="K17:K21"/>
    <mergeCell ref="V17:V21"/>
    <mergeCell ref="AB17:AB21"/>
    <mergeCell ref="AC17:AC21"/>
    <mergeCell ref="A22:A23"/>
    <mergeCell ref="K22:K23"/>
    <mergeCell ref="V22:V23"/>
    <mergeCell ref="AB22:AB23"/>
    <mergeCell ref="AC22:AC2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115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</v>
      </c>
      <c r="B6" s="184" t="s">
        <v>116</v>
      </c>
      <c r="C6" s="184" t="s">
        <v>117</v>
      </c>
      <c r="D6" s="184" t="s">
        <v>118</v>
      </c>
      <c r="E6" s="184" t="s">
        <v>119</v>
      </c>
      <c r="F6" s="184"/>
      <c r="G6" s="184" t="s">
        <v>120</v>
      </c>
      <c r="H6" s="87" t="s">
        <v>121</v>
      </c>
      <c r="I6" s="87" t="s">
        <v>122</v>
      </c>
      <c r="J6" s="185" t="s">
        <v>123</v>
      </c>
      <c r="K6" s="176">
        <v>40000</v>
      </c>
      <c r="L6" s="79">
        <v>4</v>
      </c>
      <c r="M6" s="79">
        <v>0</v>
      </c>
      <c r="N6" s="79">
        <v>9</v>
      </c>
      <c r="O6" s="88">
        <v>0</v>
      </c>
      <c r="P6" s="89">
        <v>0</v>
      </c>
      <c r="Q6" s="90">
        <f>O6+P6</f>
        <v>0</v>
      </c>
      <c r="R6" s="80">
        <f>IFERROR(Q6/N6,"-")</f>
        <v>0</v>
      </c>
      <c r="S6" s="79">
        <v>0</v>
      </c>
      <c r="T6" s="79">
        <v>0</v>
      </c>
      <c r="U6" s="80" t="str">
        <f>IFERROR(T6/(Q6),"-")</f>
        <v>-</v>
      </c>
      <c r="V6" s="81" t="str">
        <f>IFERROR(K6/SUM(Q6:Q7),"-")</f>
        <v>-</v>
      </c>
      <c r="W6" s="82">
        <v>0</v>
      </c>
      <c r="X6" s="80" t="str">
        <f>IF(Q6=0,"-",W6/Q6)</f>
        <v>-</v>
      </c>
      <c r="Y6" s="181">
        <v>0</v>
      </c>
      <c r="Z6" s="182" t="str">
        <f>IFERROR(Y6/Q6,"-")</f>
        <v>-</v>
      </c>
      <c r="AA6" s="182" t="str">
        <f>IFERROR(Y6/W6,"-")</f>
        <v>-</v>
      </c>
      <c r="AB6" s="176">
        <f>SUM(Y6:Y7)-SUM(K6:K7)</f>
        <v>-40000</v>
      </c>
      <c r="AC6" s="83">
        <f>SUM(Y6:Y7)/SUM(K6:K7)</f>
        <v>0</v>
      </c>
      <c r="AD6" s="77"/>
      <c r="AE6" s="91"/>
      <c r="AF6" s="92" t="str">
        <f>IF(Q6=0,"",IF(AE6=0,"",(AE6/Q6)))</f>
        <v/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 t="str">
        <f>IF(Q6=0,"",IF(AN6=0,"",(AN6/Q6)))</f>
        <v/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 t="str">
        <f>IF(Q6=0,"",IF(AW6=0,"",(AW6/Q6)))</f>
        <v/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 t="str">
        <f>IF(Q6=0,"",IF(BF6=0,"",(BF6/Q6)))</f>
        <v/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/>
      <c r="BP6" s="117" t="str">
        <f>IF(Q6=0,"",IF(BO6=0,"",(BO6/Q6)))</f>
        <v/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/>
      <c r="BY6" s="124" t="str">
        <f>IF(Q6=0,"",IF(BX6=0,"",(BX6/Q6)))</f>
        <v/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 t="str">
        <f>IF(Q6=0,"",IF(CG6=0,"",(CG6/Q6)))</f>
        <v/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124</v>
      </c>
      <c r="C7" s="184" t="s">
        <v>117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26</v>
      </c>
      <c r="M7" s="79">
        <v>12</v>
      </c>
      <c r="N7" s="79">
        <v>5</v>
      </c>
      <c r="O7" s="88">
        <v>0</v>
      </c>
      <c r="P7" s="89">
        <v>0</v>
      </c>
      <c r="Q7" s="90">
        <f>O7+P7</f>
        <v>0</v>
      </c>
      <c r="R7" s="80">
        <f>IFERROR(Q7/N7,"-")</f>
        <v>0</v>
      </c>
      <c r="S7" s="79">
        <v>0</v>
      </c>
      <c r="T7" s="79">
        <v>0</v>
      </c>
      <c r="U7" s="80" t="str">
        <f>IFERROR(T7/(Q7),"-")</f>
        <v>-</v>
      </c>
      <c r="V7" s="81"/>
      <c r="W7" s="82">
        <v>0</v>
      </c>
      <c r="X7" s="80" t="str">
        <f>IF(Q7=0,"-",W7/Q7)</f>
        <v>-</v>
      </c>
      <c r="Y7" s="181">
        <v>0</v>
      </c>
      <c r="Z7" s="182" t="str">
        <f>IFERROR(Y7/Q7,"-")</f>
        <v>-</v>
      </c>
      <c r="AA7" s="182" t="str">
        <f>IFERROR(Y7/W7,"-")</f>
        <v>-</v>
      </c>
      <c r="AB7" s="176"/>
      <c r="AC7" s="83"/>
      <c r="AD7" s="77"/>
      <c r="AE7" s="91"/>
      <c r="AF7" s="92" t="str">
        <f>IF(Q7=0,"",IF(AE7=0,"",(AE7/Q7)))</f>
        <v/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 t="str">
        <f>IF(Q7=0,"",IF(AN7=0,"",(AN7/Q7)))</f>
        <v/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 t="str">
        <f>IF(Q7=0,"",IF(AW7=0,"",(AW7/Q7)))</f>
        <v/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 t="str">
        <f>IF(Q7=0,"",IF(BF7=0,"",(BF7/Q7)))</f>
        <v/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/>
      <c r="BP7" s="117" t="str">
        <f>IF(Q7=0,"",IF(BO7=0,"",(BO7/Q7)))</f>
        <v/>
      </c>
      <c r="BQ7" s="118"/>
      <c r="BR7" s="119" t="str">
        <f>IFERROR(BQ7/BO7,"-")</f>
        <v>-</v>
      </c>
      <c r="BS7" s="120"/>
      <c r="BT7" s="121" t="str">
        <f>IFERROR(BS7/BO7,"-")</f>
        <v>-</v>
      </c>
      <c r="BU7" s="122"/>
      <c r="BV7" s="122"/>
      <c r="BW7" s="122"/>
      <c r="BX7" s="123"/>
      <c r="BY7" s="124" t="str">
        <f>IF(Q7=0,"",IF(BX7=0,"",(BX7/Q7)))</f>
        <v/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 t="str">
        <f>IF(Q7=0,"",IF(CG7=0,"",(CG7/Q7)))</f>
        <v/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1.6031746031746</v>
      </c>
      <c r="B8" s="184" t="s">
        <v>125</v>
      </c>
      <c r="C8" s="184"/>
      <c r="D8" s="184"/>
      <c r="E8" s="184"/>
      <c r="F8" s="184"/>
      <c r="G8" s="184" t="s">
        <v>120</v>
      </c>
      <c r="H8" s="87" t="s">
        <v>126</v>
      </c>
      <c r="I8" s="87"/>
      <c r="J8" s="185" t="s">
        <v>64</v>
      </c>
      <c r="K8" s="176">
        <v>630000</v>
      </c>
      <c r="L8" s="79">
        <v>61</v>
      </c>
      <c r="M8" s="79">
        <v>0</v>
      </c>
      <c r="N8" s="79">
        <v>247</v>
      </c>
      <c r="O8" s="88">
        <v>26</v>
      </c>
      <c r="P8" s="89">
        <v>0</v>
      </c>
      <c r="Q8" s="90">
        <f>O8+P8</f>
        <v>26</v>
      </c>
      <c r="R8" s="80">
        <f>IFERROR(Q8/N8,"-")</f>
        <v>0.10526315789474</v>
      </c>
      <c r="S8" s="79">
        <v>3</v>
      </c>
      <c r="T8" s="79">
        <v>10</v>
      </c>
      <c r="U8" s="80">
        <f>IFERROR(T8/(Q8),"-")</f>
        <v>0.38461538461538</v>
      </c>
      <c r="V8" s="81">
        <f>IFERROR(K8/SUM(Q8:Q13),"-")</f>
        <v>9130.4347826087</v>
      </c>
      <c r="W8" s="82">
        <v>5</v>
      </c>
      <c r="X8" s="80">
        <f>IF(Q8=0,"-",W8/Q8)</f>
        <v>0.19230769230769</v>
      </c>
      <c r="Y8" s="181">
        <v>222000</v>
      </c>
      <c r="Z8" s="182">
        <f>IFERROR(Y8/Q8,"-")</f>
        <v>8538.4615384615</v>
      </c>
      <c r="AA8" s="182">
        <f>IFERROR(Y8/W8,"-")</f>
        <v>44400</v>
      </c>
      <c r="AB8" s="176">
        <f>SUM(Y8:Y13)-SUM(K8:K13)</f>
        <v>380000</v>
      </c>
      <c r="AC8" s="83">
        <f>SUM(Y8:Y13)/SUM(K8:K13)</f>
        <v>1.6031746031746</v>
      </c>
      <c r="AD8" s="77"/>
      <c r="AE8" s="91">
        <v>2</v>
      </c>
      <c r="AF8" s="92">
        <f>IF(Q8=0,"",IF(AE8=0,"",(AE8/Q8)))</f>
        <v>0.076923076923077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>
        <v>8</v>
      </c>
      <c r="AO8" s="98">
        <f>IF(Q8=0,"",IF(AN8=0,"",(AN8/Q8)))</f>
        <v>0.30769230769231</v>
      </c>
      <c r="AP8" s="97">
        <v>1</v>
      </c>
      <c r="AQ8" s="99">
        <f>IFERROR(AP8/AN8,"-")</f>
        <v>0.125</v>
      </c>
      <c r="AR8" s="100">
        <v>3000</v>
      </c>
      <c r="AS8" s="101">
        <f>IFERROR(AR8/AN8,"-")</f>
        <v>375</v>
      </c>
      <c r="AT8" s="102">
        <v>1</v>
      </c>
      <c r="AU8" s="102"/>
      <c r="AV8" s="102"/>
      <c r="AW8" s="103">
        <v>4</v>
      </c>
      <c r="AX8" s="104">
        <f>IF(Q8=0,"",IF(AW8=0,"",(AW8/Q8)))</f>
        <v>0.15384615384615</v>
      </c>
      <c r="AY8" s="103">
        <v>1</v>
      </c>
      <c r="AZ8" s="105">
        <f>IFERROR(AY8/AW8,"-")</f>
        <v>0.25</v>
      </c>
      <c r="BA8" s="106">
        <v>5000</v>
      </c>
      <c r="BB8" s="107">
        <f>IFERROR(BA8/AW8,"-")</f>
        <v>1250</v>
      </c>
      <c r="BC8" s="108">
        <v>1</v>
      </c>
      <c r="BD8" s="108"/>
      <c r="BE8" s="108"/>
      <c r="BF8" s="109">
        <v>9</v>
      </c>
      <c r="BG8" s="110">
        <f>IF(Q8=0,"",IF(BF8=0,"",(BF8/Q8)))</f>
        <v>0.34615384615385</v>
      </c>
      <c r="BH8" s="109">
        <v>4</v>
      </c>
      <c r="BI8" s="111">
        <f>IFERROR(BH8/BF8,"-")</f>
        <v>0.44444444444444</v>
      </c>
      <c r="BJ8" s="112">
        <v>24000</v>
      </c>
      <c r="BK8" s="113">
        <f>IFERROR(BJ8/BF8,"-")</f>
        <v>2666.6666666667</v>
      </c>
      <c r="BL8" s="114">
        <v>3</v>
      </c>
      <c r="BM8" s="114"/>
      <c r="BN8" s="114">
        <v>1</v>
      </c>
      <c r="BO8" s="116">
        <v>3</v>
      </c>
      <c r="BP8" s="117">
        <f>IF(Q8=0,"",IF(BO8=0,"",(BO8/Q8)))</f>
        <v>0.11538461538462</v>
      </c>
      <c r="BQ8" s="118">
        <v>1</v>
      </c>
      <c r="BR8" s="119">
        <f>IFERROR(BQ8/BO8,"-")</f>
        <v>0.33333333333333</v>
      </c>
      <c r="BS8" s="120">
        <v>198000</v>
      </c>
      <c r="BT8" s="121">
        <f>IFERROR(BS8/BO8,"-")</f>
        <v>66000</v>
      </c>
      <c r="BU8" s="122"/>
      <c r="BV8" s="122"/>
      <c r="BW8" s="122">
        <v>1</v>
      </c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5</v>
      </c>
      <c r="CQ8" s="138">
        <v>222000</v>
      </c>
      <c r="CR8" s="138">
        <v>198000</v>
      </c>
      <c r="CS8" s="138"/>
      <c r="CT8" s="139" t="str">
        <f>IF(AND(CR8=0,CS8=0),"",IF(AND(CR8&lt;=100000,CS8&lt;=100000),"",IF(CR8/CQ8&gt;0.7,"男高",IF(CS8/CQ8&gt;0.7,"女高",""))))</f>
        <v>男高</v>
      </c>
    </row>
    <row r="9" spans="1:99">
      <c r="A9" s="78"/>
      <c r="B9" s="184" t="s">
        <v>127</v>
      </c>
      <c r="C9" s="184"/>
      <c r="D9" s="184"/>
      <c r="E9" s="184"/>
      <c r="F9" s="184"/>
      <c r="G9" s="184" t="s">
        <v>120</v>
      </c>
      <c r="H9" s="87"/>
      <c r="I9" s="87"/>
      <c r="J9" s="87"/>
      <c r="K9" s="176"/>
      <c r="L9" s="79">
        <v>0</v>
      </c>
      <c r="M9" s="79">
        <v>0</v>
      </c>
      <c r="N9" s="79">
        <v>0</v>
      </c>
      <c r="O9" s="88">
        <v>0</v>
      </c>
      <c r="P9" s="89">
        <v>0</v>
      </c>
      <c r="Q9" s="90">
        <f>O9+P9</f>
        <v>0</v>
      </c>
      <c r="R9" s="80" t="str">
        <f>IFERROR(Q9/N9,"-")</f>
        <v>-</v>
      </c>
      <c r="S9" s="79">
        <v>0</v>
      </c>
      <c r="T9" s="79">
        <v>0</v>
      </c>
      <c r="U9" s="80" t="str">
        <f>IFERROR(T9/(Q9),"-")</f>
        <v>-</v>
      </c>
      <c r="V9" s="81"/>
      <c r="W9" s="82">
        <v>0</v>
      </c>
      <c r="X9" s="80" t="str">
        <f>IF(Q9=0,"-",W9/Q9)</f>
        <v>-</v>
      </c>
      <c r="Y9" s="181">
        <v>0</v>
      </c>
      <c r="Z9" s="182" t="str">
        <f>IFERROR(Y9/Q9,"-")</f>
        <v>-</v>
      </c>
      <c r="AA9" s="182" t="str">
        <f>IFERROR(Y9/W9,"-")</f>
        <v>-</v>
      </c>
      <c r="AB9" s="176"/>
      <c r="AC9" s="83"/>
      <c r="AD9" s="77"/>
      <c r="AE9" s="91"/>
      <c r="AF9" s="92" t="str">
        <f>IF(Q9=0,"",IF(AE9=0,"",(AE9/Q9)))</f>
        <v/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 t="str">
        <f>IF(Q9=0,"",IF(AN9=0,"",(AN9/Q9)))</f>
        <v/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 t="str">
        <f>IF(Q9=0,"",IF(AW9=0,"",(AW9/Q9)))</f>
        <v/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 t="str">
        <f>IF(Q9=0,"",IF(BF9=0,"",(BF9/Q9)))</f>
        <v/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/>
      <c r="BP9" s="117" t="str">
        <f>IF(Q9=0,"",IF(BO9=0,"",(BO9/Q9)))</f>
        <v/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/>
      <c r="BY9" s="124" t="str">
        <f>IF(Q9=0,"",IF(BX9=0,"",(BX9/Q9)))</f>
        <v/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 t="str">
        <f>IF(Q9=0,"",IF(CG9=0,"",(CG9/Q9)))</f>
        <v/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128</v>
      </c>
      <c r="C10" s="184"/>
      <c r="D10" s="184"/>
      <c r="E10" s="184"/>
      <c r="F10" s="184"/>
      <c r="G10" s="184" t="s">
        <v>120</v>
      </c>
      <c r="H10" s="87"/>
      <c r="I10" s="87"/>
      <c r="J10" s="87"/>
      <c r="K10" s="176"/>
      <c r="L10" s="79">
        <v>0</v>
      </c>
      <c r="M10" s="79">
        <v>0</v>
      </c>
      <c r="N10" s="79">
        <v>0</v>
      </c>
      <c r="O10" s="88">
        <v>0</v>
      </c>
      <c r="P10" s="89">
        <v>0</v>
      </c>
      <c r="Q10" s="90">
        <f>O10+P10</f>
        <v>0</v>
      </c>
      <c r="R10" s="80" t="str">
        <f>IFERROR(Q10/N10,"-")</f>
        <v>-</v>
      </c>
      <c r="S10" s="79">
        <v>0</v>
      </c>
      <c r="T10" s="79">
        <v>0</v>
      </c>
      <c r="U10" s="80" t="str">
        <f>IFERROR(T10/(Q10),"-")</f>
        <v>-</v>
      </c>
      <c r="V10" s="81"/>
      <c r="W10" s="82">
        <v>0</v>
      </c>
      <c r="X10" s="80" t="str">
        <f>IF(Q10=0,"-",W10/Q10)</f>
        <v>-</v>
      </c>
      <c r="Y10" s="181">
        <v>0</v>
      </c>
      <c r="Z10" s="182" t="str">
        <f>IFERROR(Y10/Q10,"-")</f>
        <v>-</v>
      </c>
      <c r="AA10" s="182" t="str">
        <f>IFERROR(Y10/W10,"-")</f>
        <v>-</v>
      </c>
      <c r="AB10" s="176"/>
      <c r="AC10" s="83"/>
      <c r="AD10" s="77"/>
      <c r="AE10" s="91"/>
      <c r="AF10" s="92" t="str">
        <f>IF(Q10=0,"",IF(AE10=0,"",(AE10/Q10)))</f>
        <v/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 t="str">
        <f>IF(Q10=0,"",IF(AN10=0,"",(AN10/Q10)))</f>
        <v/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 t="str">
        <f>IF(Q10=0,"",IF(AW10=0,"",(AW10/Q10)))</f>
        <v/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 t="str">
        <f>IF(Q10=0,"",IF(BF10=0,"",(BF10/Q10)))</f>
        <v/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 t="str">
        <f>IF(Q10=0,"",IF(BO10=0,"",(BO10/Q10)))</f>
        <v/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 t="str">
        <f>IF(Q10=0,"",IF(BX10=0,"",(BX10/Q10)))</f>
        <v/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 t="str">
        <f>IF(Q10=0,"",IF(CG10=0,"",(CG10/Q10)))</f>
        <v/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129</v>
      </c>
      <c r="C11" s="184"/>
      <c r="D11" s="184"/>
      <c r="E11" s="184"/>
      <c r="F11" s="184"/>
      <c r="G11" s="184" t="s">
        <v>73</v>
      </c>
      <c r="H11" s="87"/>
      <c r="I11" s="87"/>
      <c r="J11" s="87"/>
      <c r="K11" s="176"/>
      <c r="L11" s="79">
        <v>420</v>
      </c>
      <c r="M11" s="79">
        <v>215</v>
      </c>
      <c r="N11" s="79">
        <v>187</v>
      </c>
      <c r="O11" s="88">
        <v>41</v>
      </c>
      <c r="P11" s="89">
        <v>0</v>
      </c>
      <c r="Q11" s="90">
        <f>O11+P11</f>
        <v>41</v>
      </c>
      <c r="R11" s="80">
        <f>IFERROR(Q11/N11,"-")</f>
        <v>0.2192513368984</v>
      </c>
      <c r="S11" s="79">
        <v>13</v>
      </c>
      <c r="T11" s="79">
        <v>2</v>
      </c>
      <c r="U11" s="80">
        <f>IFERROR(T11/(Q11),"-")</f>
        <v>0.048780487804878</v>
      </c>
      <c r="V11" s="81"/>
      <c r="W11" s="82">
        <v>7</v>
      </c>
      <c r="X11" s="80">
        <f>IF(Q11=0,"-",W11/Q11)</f>
        <v>0.17073170731707</v>
      </c>
      <c r="Y11" s="181">
        <v>788000</v>
      </c>
      <c r="Z11" s="182">
        <f>IFERROR(Y11/Q11,"-")</f>
        <v>19219.512195122</v>
      </c>
      <c r="AA11" s="182">
        <f>IFERROR(Y11/W11,"-")</f>
        <v>112571.42857143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4</v>
      </c>
      <c r="AO11" s="98">
        <f>IF(Q11=0,"",IF(AN11=0,"",(AN11/Q11)))</f>
        <v>0.097560975609756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>
        <v>6</v>
      </c>
      <c r="AX11" s="104">
        <f>IF(Q11=0,"",IF(AW11=0,"",(AW11/Q11)))</f>
        <v>0.14634146341463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8</v>
      </c>
      <c r="BG11" s="110">
        <f>IF(Q11=0,"",IF(BF11=0,"",(BF11/Q11)))</f>
        <v>0.19512195121951</v>
      </c>
      <c r="BH11" s="109">
        <v>1</v>
      </c>
      <c r="BI11" s="111">
        <f>IFERROR(BH11/BF11,"-")</f>
        <v>0.125</v>
      </c>
      <c r="BJ11" s="112">
        <v>3000</v>
      </c>
      <c r="BK11" s="113">
        <f>IFERROR(BJ11/BF11,"-")</f>
        <v>375</v>
      </c>
      <c r="BL11" s="114">
        <v>1</v>
      </c>
      <c r="BM11" s="114"/>
      <c r="BN11" s="114"/>
      <c r="BO11" s="116">
        <v>10</v>
      </c>
      <c r="BP11" s="117">
        <f>IF(Q11=0,"",IF(BO11=0,"",(BO11/Q11)))</f>
        <v>0.24390243902439</v>
      </c>
      <c r="BQ11" s="118">
        <v>1</v>
      </c>
      <c r="BR11" s="119">
        <f>IFERROR(BQ11/BO11,"-")</f>
        <v>0.1</v>
      </c>
      <c r="BS11" s="120">
        <v>415000</v>
      </c>
      <c r="BT11" s="121">
        <f>IFERROR(BS11/BO11,"-")</f>
        <v>41500</v>
      </c>
      <c r="BU11" s="122"/>
      <c r="BV11" s="122"/>
      <c r="BW11" s="122">
        <v>1</v>
      </c>
      <c r="BX11" s="123">
        <v>11</v>
      </c>
      <c r="BY11" s="124">
        <f>IF(Q11=0,"",IF(BX11=0,"",(BX11/Q11)))</f>
        <v>0.26829268292683</v>
      </c>
      <c r="BZ11" s="125">
        <v>3</v>
      </c>
      <c r="CA11" s="126">
        <f>IFERROR(BZ11/BX11,"-")</f>
        <v>0.27272727272727</v>
      </c>
      <c r="CB11" s="127">
        <v>130000</v>
      </c>
      <c r="CC11" s="128">
        <f>IFERROR(CB11/BX11,"-")</f>
        <v>11818.181818182</v>
      </c>
      <c r="CD11" s="129"/>
      <c r="CE11" s="129"/>
      <c r="CF11" s="129">
        <v>3</v>
      </c>
      <c r="CG11" s="130">
        <v>2</v>
      </c>
      <c r="CH11" s="131">
        <f>IF(Q11=0,"",IF(CG11=0,"",(CG11/Q11)))</f>
        <v>0.048780487804878</v>
      </c>
      <c r="CI11" s="132">
        <v>2</v>
      </c>
      <c r="CJ11" s="133">
        <f>IFERROR(CI11/CG11,"-")</f>
        <v>1</v>
      </c>
      <c r="CK11" s="134">
        <v>240000</v>
      </c>
      <c r="CL11" s="135">
        <f>IFERROR(CK11/CG11,"-")</f>
        <v>120000</v>
      </c>
      <c r="CM11" s="136">
        <v>1</v>
      </c>
      <c r="CN11" s="136"/>
      <c r="CO11" s="136">
        <v>1</v>
      </c>
      <c r="CP11" s="137">
        <v>7</v>
      </c>
      <c r="CQ11" s="138">
        <v>788000</v>
      </c>
      <c r="CR11" s="138">
        <v>415000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130</v>
      </c>
      <c r="C12" s="184"/>
      <c r="D12" s="184"/>
      <c r="E12" s="184"/>
      <c r="F12" s="184"/>
      <c r="G12" s="184" t="s">
        <v>73</v>
      </c>
      <c r="H12" s="87"/>
      <c r="I12" s="87"/>
      <c r="J12" s="87"/>
      <c r="K12" s="176"/>
      <c r="L12" s="79">
        <v>16</v>
      </c>
      <c r="M12" s="79">
        <v>14</v>
      </c>
      <c r="N12" s="79">
        <v>2</v>
      </c>
      <c r="O12" s="88">
        <v>2</v>
      </c>
      <c r="P12" s="89">
        <v>0</v>
      </c>
      <c r="Q12" s="90">
        <f>O12+P12</f>
        <v>2</v>
      </c>
      <c r="R12" s="80">
        <f>IFERROR(Q12/N12,"-")</f>
        <v>1</v>
      </c>
      <c r="S12" s="79">
        <v>0</v>
      </c>
      <c r="T12" s="79">
        <v>1</v>
      </c>
      <c r="U12" s="80">
        <f>IFERROR(T12/(Q12),"-")</f>
        <v>0.5</v>
      </c>
      <c r="V12" s="81"/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0.5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1</v>
      </c>
      <c r="BP12" s="117">
        <f>IF(Q12=0,"",IF(BO12=0,"",(BO12/Q12)))</f>
        <v>0.5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131</v>
      </c>
      <c r="C13" s="184"/>
      <c r="D13" s="184"/>
      <c r="E13" s="184"/>
      <c r="F13" s="184"/>
      <c r="G13" s="184" t="s">
        <v>73</v>
      </c>
      <c r="H13" s="87"/>
      <c r="I13" s="87"/>
      <c r="J13" s="87"/>
      <c r="K13" s="176"/>
      <c r="L13" s="79">
        <v>5</v>
      </c>
      <c r="M13" s="79">
        <v>4</v>
      </c>
      <c r="N13" s="79">
        <v>3</v>
      </c>
      <c r="O13" s="88">
        <v>0</v>
      </c>
      <c r="P13" s="89">
        <v>0</v>
      </c>
      <c r="Q13" s="90">
        <f>O13+P13</f>
        <v>0</v>
      </c>
      <c r="R13" s="80">
        <f>IFERROR(Q13/N13,"-")</f>
        <v>0</v>
      </c>
      <c r="S13" s="79">
        <v>0</v>
      </c>
      <c r="T13" s="79">
        <v>0</v>
      </c>
      <c r="U13" s="80" t="str">
        <f>IFERROR(T13/(Q13),"-")</f>
        <v>-</v>
      </c>
      <c r="V13" s="81"/>
      <c r="W13" s="82">
        <v>0</v>
      </c>
      <c r="X13" s="80" t="str">
        <f>IF(Q13=0,"-",W13/Q13)</f>
        <v>-</v>
      </c>
      <c r="Y13" s="181">
        <v>0</v>
      </c>
      <c r="Z13" s="182" t="str">
        <f>IFERROR(Y13/Q13,"-")</f>
        <v>-</v>
      </c>
      <c r="AA13" s="182" t="str">
        <f>IFERROR(Y13/W13,"-")</f>
        <v>-</v>
      </c>
      <c r="AB13" s="176"/>
      <c r="AC13" s="83"/>
      <c r="AD13" s="77"/>
      <c r="AE13" s="91"/>
      <c r="AF13" s="92" t="str">
        <f>IF(Q13=0,"",IF(AE13=0,"",(AE13/Q13)))</f>
        <v/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 t="str">
        <f>IF(Q13=0,"",IF(AN13=0,"",(AN13/Q13)))</f>
        <v/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 t="str">
        <f>IF(Q13=0,"",IF(AW13=0,"",(AW13/Q13)))</f>
        <v/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 t="str">
        <f>IF(Q13=0,"",IF(BF13=0,"",(BF13/Q13)))</f>
        <v/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/>
      <c r="BP13" s="117" t="str">
        <f>IF(Q13=0,"",IF(BO13=0,"",(BO13/Q13)))</f>
        <v/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/>
      <c r="BY13" s="124" t="str">
        <f>IF(Q13=0,"",IF(BX13=0,"",(BX13/Q13)))</f>
        <v/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 t="str">
        <f>IF(Q13=0,"",IF(CG13=0,"",(CG13/Q13)))</f>
        <v/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30"/>
      <c r="B14" s="84"/>
      <c r="C14" s="84"/>
      <c r="D14" s="85"/>
      <c r="E14" s="85"/>
      <c r="F14" s="85"/>
      <c r="G14" s="86"/>
      <c r="H14" s="87"/>
      <c r="I14" s="87"/>
      <c r="J14" s="87"/>
      <c r="K14" s="177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3"/>
      <c r="Z14" s="183"/>
      <c r="AA14" s="183"/>
      <c r="AB14" s="183"/>
      <c r="AC14" s="33"/>
      <c r="AD14" s="57"/>
      <c r="AE14" s="61"/>
      <c r="AF14" s="62"/>
      <c r="AG14" s="61"/>
      <c r="AH14" s="65"/>
      <c r="AI14" s="66"/>
      <c r="AJ14" s="67"/>
      <c r="AK14" s="68"/>
      <c r="AL14" s="68"/>
      <c r="AM14" s="68"/>
      <c r="AN14" s="61"/>
      <c r="AO14" s="62"/>
      <c r="AP14" s="61"/>
      <c r="AQ14" s="65"/>
      <c r="AR14" s="66"/>
      <c r="AS14" s="67"/>
      <c r="AT14" s="68"/>
      <c r="AU14" s="68"/>
      <c r="AV14" s="68"/>
      <c r="AW14" s="61"/>
      <c r="AX14" s="62"/>
      <c r="AY14" s="61"/>
      <c r="AZ14" s="65"/>
      <c r="BA14" s="66"/>
      <c r="BB14" s="67"/>
      <c r="BC14" s="68"/>
      <c r="BD14" s="68"/>
      <c r="BE14" s="68"/>
      <c r="BF14" s="61"/>
      <c r="BG14" s="62"/>
      <c r="BH14" s="61"/>
      <c r="BI14" s="65"/>
      <c r="BJ14" s="66"/>
      <c r="BK14" s="67"/>
      <c r="BL14" s="68"/>
      <c r="BM14" s="68"/>
      <c r="BN14" s="68"/>
      <c r="BO14" s="63"/>
      <c r="BP14" s="64"/>
      <c r="BQ14" s="61"/>
      <c r="BR14" s="65"/>
      <c r="BS14" s="66"/>
      <c r="BT14" s="67"/>
      <c r="BU14" s="68"/>
      <c r="BV14" s="68"/>
      <c r="BW14" s="68"/>
      <c r="BX14" s="63"/>
      <c r="BY14" s="64"/>
      <c r="BZ14" s="61"/>
      <c r="CA14" s="65"/>
      <c r="CB14" s="66"/>
      <c r="CC14" s="67"/>
      <c r="CD14" s="68"/>
      <c r="CE14" s="68"/>
      <c r="CF14" s="68"/>
      <c r="CG14" s="63"/>
      <c r="CH14" s="64"/>
      <c r="CI14" s="61"/>
      <c r="CJ14" s="65"/>
      <c r="CK14" s="66"/>
      <c r="CL14" s="67"/>
      <c r="CM14" s="68"/>
      <c r="CN14" s="68"/>
      <c r="CO14" s="68"/>
      <c r="CP14" s="69"/>
      <c r="CQ14" s="66"/>
      <c r="CR14" s="66"/>
      <c r="CS14" s="66"/>
      <c r="CT14" s="70"/>
    </row>
    <row r="15" spans="1:99">
      <c r="A15" s="30"/>
      <c r="B15" s="37"/>
      <c r="C15" s="37"/>
      <c r="D15" s="21"/>
      <c r="E15" s="21"/>
      <c r="F15" s="21"/>
      <c r="G15" s="22"/>
      <c r="H15" s="36"/>
      <c r="I15" s="36"/>
      <c r="J15" s="73"/>
      <c r="K15" s="178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3"/>
      <c r="Z15" s="183"/>
      <c r="AA15" s="183"/>
      <c r="AB15" s="183"/>
      <c r="AC15" s="33"/>
      <c r="AD15" s="59"/>
      <c r="AE15" s="61"/>
      <c r="AF15" s="62"/>
      <c r="AG15" s="61"/>
      <c r="AH15" s="65"/>
      <c r="AI15" s="66"/>
      <c r="AJ15" s="67"/>
      <c r="AK15" s="68"/>
      <c r="AL15" s="68"/>
      <c r="AM15" s="68"/>
      <c r="AN15" s="61"/>
      <c r="AO15" s="62"/>
      <c r="AP15" s="61"/>
      <c r="AQ15" s="65"/>
      <c r="AR15" s="66"/>
      <c r="AS15" s="67"/>
      <c r="AT15" s="68"/>
      <c r="AU15" s="68"/>
      <c r="AV15" s="68"/>
      <c r="AW15" s="61"/>
      <c r="AX15" s="62"/>
      <c r="AY15" s="61"/>
      <c r="AZ15" s="65"/>
      <c r="BA15" s="66"/>
      <c r="BB15" s="67"/>
      <c r="BC15" s="68"/>
      <c r="BD15" s="68"/>
      <c r="BE15" s="68"/>
      <c r="BF15" s="61"/>
      <c r="BG15" s="62"/>
      <c r="BH15" s="61"/>
      <c r="BI15" s="65"/>
      <c r="BJ15" s="66"/>
      <c r="BK15" s="67"/>
      <c r="BL15" s="68"/>
      <c r="BM15" s="68"/>
      <c r="BN15" s="68"/>
      <c r="BO15" s="63"/>
      <c r="BP15" s="64"/>
      <c r="BQ15" s="61"/>
      <c r="BR15" s="65"/>
      <c r="BS15" s="66"/>
      <c r="BT15" s="67"/>
      <c r="BU15" s="68"/>
      <c r="BV15" s="68"/>
      <c r="BW15" s="68"/>
      <c r="BX15" s="63"/>
      <c r="BY15" s="64"/>
      <c r="BZ15" s="61"/>
      <c r="CA15" s="65"/>
      <c r="CB15" s="66"/>
      <c r="CC15" s="67"/>
      <c r="CD15" s="68"/>
      <c r="CE15" s="68"/>
      <c r="CF15" s="68"/>
      <c r="CG15" s="63"/>
      <c r="CH15" s="64"/>
      <c r="CI15" s="61"/>
      <c r="CJ15" s="65"/>
      <c r="CK15" s="66"/>
      <c r="CL15" s="67"/>
      <c r="CM15" s="68"/>
      <c r="CN15" s="68"/>
      <c r="CO15" s="68"/>
      <c r="CP15" s="69"/>
      <c r="CQ15" s="66"/>
      <c r="CR15" s="66"/>
      <c r="CS15" s="66"/>
      <c r="CT15" s="70"/>
    </row>
    <row r="16" spans="1:99">
      <c r="A16" s="19">
        <f>AC16</f>
        <v>1.5074626865672</v>
      </c>
      <c r="B16" s="39"/>
      <c r="C16" s="39"/>
      <c r="D16" s="39"/>
      <c r="E16" s="39"/>
      <c r="F16" s="39"/>
      <c r="G16" s="39"/>
      <c r="H16" s="40" t="s">
        <v>132</v>
      </c>
      <c r="I16" s="40"/>
      <c r="J16" s="40"/>
      <c r="K16" s="179">
        <f>SUM(K6:K15)</f>
        <v>670000</v>
      </c>
      <c r="L16" s="41">
        <f>SUM(L6:L15)</f>
        <v>532</v>
      </c>
      <c r="M16" s="41">
        <f>SUM(M6:M15)</f>
        <v>245</v>
      </c>
      <c r="N16" s="41">
        <f>SUM(N6:N15)</f>
        <v>453</v>
      </c>
      <c r="O16" s="41">
        <f>SUM(O6:O15)</f>
        <v>69</v>
      </c>
      <c r="P16" s="41">
        <f>SUM(P6:P15)</f>
        <v>0</v>
      </c>
      <c r="Q16" s="41">
        <f>SUM(Q6:Q15)</f>
        <v>69</v>
      </c>
      <c r="R16" s="42">
        <f>IFERROR(Q16/N16,"-")</f>
        <v>0.1523178807947</v>
      </c>
      <c r="S16" s="76">
        <f>SUM(S6:S15)</f>
        <v>16</v>
      </c>
      <c r="T16" s="76">
        <f>SUM(T6:T15)</f>
        <v>13</v>
      </c>
      <c r="U16" s="42">
        <f>IFERROR(S16/Q16,"-")</f>
        <v>0.23188405797101</v>
      </c>
      <c r="V16" s="43">
        <f>IFERROR(K16/Q16,"-")</f>
        <v>9710.1449275362</v>
      </c>
      <c r="W16" s="44">
        <f>SUM(W6:W15)</f>
        <v>12</v>
      </c>
      <c r="X16" s="42">
        <f>IFERROR(W16/Q16,"-")</f>
        <v>0.17391304347826</v>
      </c>
      <c r="Y16" s="179">
        <f>SUM(Y6:Y15)</f>
        <v>1010000</v>
      </c>
      <c r="Z16" s="179">
        <f>IFERROR(Y16/Q16,"-")</f>
        <v>14637.68115942</v>
      </c>
      <c r="AA16" s="179">
        <f>IFERROR(Y16/W16,"-")</f>
        <v>84166.666666667</v>
      </c>
      <c r="AB16" s="179">
        <f>Y16-K16</f>
        <v>340000</v>
      </c>
      <c r="AC16" s="45">
        <f>Y16/K16</f>
        <v>1.5074626865672</v>
      </c>
      <c r="AD16" s="58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13"/>
    <mergeCell ref="K8:K13"/>
    <mergeCell ref="V8:V13"/>
    <mergeCell ref="AB8:AB13"/>
    <mergeCell ref="AC8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133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8.772972972973</v>
      </c>
      <c r="B6" s="184" t="s">
        <v>134</v>
      </c>
      <c r="C6" s="184" t="s">
        <v>117</v>
      </c>
      <c r="D6" s="184" t="s">
        <v>135</v>
      </c>
      <c r="E6" s="184" t="s">
        <v>136</v>
      </c>
      <c r="F6" s="184" t="s">
        <v>137</v>
      </c>
      <c r="G6" s="184" t="s">
        <v>120</v>
      </c>
      <c r="H6" s="87" t="s">
        <v>138</v>
      </c>
      <c r="I6" s="87" t="s">
        <v>139</v>
      </c>
      <c r="J6" s="87" t="s">
        <v>140</v>
      </c>
      <c r="K6" s="176">
        <v>185000</v>
      </c>
      <c r="L6" s="79">
        <v>40</v>
      </c>
      <c r="M6" s="79">
        <v>0</v>
      </c>
      <c r="N6" s="79">
        <v>207</v>
      </c>
      <c r="O6" s="88">
        <v>15</v>
      </c>
      <c r="P6" s="89">
        <v>0</v>
      </c>
      <c r="Q6" s="90">
        <f>O6+P6</f>
        <v>15</v>
      </c>
      <c r="R6" s="80">
        <f>IFERROR(Q6/N6,"-")</f>
        <v>0.072463768115942</v>
      </c>
      <c r="S6" s="79">
        <v>3</v>
      </c>
      <c r="T6" s="79">
        <v>3</v>
      </c>
      <c r="U6" s="80">
        <f>IFERROR(T6/(Q6),"-")</f>
        <v>0.2</v>
      </c>
      <c r="V6" s="81">
        <f>IFERROR(K6/SUM(Q6:Q7),"-")</f>
        <v>1504.0650406504</v>
      </c>
      <c r="W6" s="82">
        <v>1</v>
      </c>
      <c r="X6" s="80">
        <f>IF(Q6=0,"-",W6/Q6)</f>
        <v>0.066666666666667</v>
      </c>
      <c r="Y6" s="181">
        <v>138000</v>
      </c>
      <c r="Z6" s="182">
        <f>IFERROR(Y6/Q6,"-")</f>
        <v>9200</v>
      </c>
      <c r="AA6" s="182">
        <f>IFERROR(Y6/W6,"-")</f>
        <v>138000</v>
      </c>
      <c r="AB6" s="176">
        <f>SUM(Y6:Y7)-SUM(K6:K7)</f>
        <v>1438000</v>
      </c>
      <c r="AC6" s="83">
        <f>SUM(Y6:Y7)/SUM(K6:K7)</f>
        <v>8.772972972973</v>
      </c>
      <c r="AD6" s="77"/>
      <c r="AE6" s="91">
        <v>1</v>
      </c>
      <c r="AF6" s="92">
        <f>IF(Q6=0,"",IF(AE6=0,"",(AE6/Q6)))</f>
        <v>0.066666666666667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3</v>
      </c>
      <c r="AO6" s="98">
        <f>IF(Q6=0,"",IF(AN6=0,"",(AN6/Q6)))</f>
        <v>0.2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3</v>
      </c>
      <c r="AX6" s="104">
        <f>IF(Q6=0,"",IF(AW6=0,"",(AW6/Q6)))</f>
        <v>0.2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1</v>
      </c>
      <c r="BG6" s="110">
        <f>IF(Q6=0,"",IF(BF6=0,"",(BF6/Q6)))</f>
        <v>0.066666666666667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6</v>
      </c>
      <c r="BP6" s="117">
        <f>IF(Q6=0,"",IF(BO6=0,"",(BO6/Q6)))</f>
        <v>0.4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1</v>
      </c>
      <c r="BY6" s="124">
        <f>IF(Q6=0,"",IF(BX6=0,"",(BX6/Q6)))</f>
        <v>0.066666666666667</v>
      </c>
      <c r="BZ6" s="125">
        <v>1</v>
      </c>
      <c r="CA6" s="126">
        <f>IFERROR(BZ6/BX6,"-")</f>
        <v>1</v>
      </c>
      <c r="CB6" s="127">
        <v>138000</v>
      </c>
      <c r="CC6" s="128">
        <f>IFERROR(CB6/BX6,"-")</f>
        <v>138000</v>
      </c>
      <c r="CD6" s="129"/>
      <c r="CE6" s="129"/>
      <c r="CF6" s="129">
        <v>1</v>
      </c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138000</v>
      </c>
      <c r="CR6" s="138">
        <v>138000</v>
      </c>
      <c r="CS6" s="138"/>
      <c r="CT6" s="139" t="str">
        <f>IF(AND(CR6=0,CS6=0),"",IF(AND(CR6&lt;=100000,CS6&lt;=100000),"",IF(CR6/CQ6&gt;0.7,"男高",IF(CS6/CQ6&gt;0.7,"女高",""))))</f>
        <v>男高</v>
      </c>
    </row>
    <row r="7" spans="1:99">
      <c r="A7" s="78"/>
      <c r="B7" s="184" t="s">
        <v>141</v>
      </c>
      <c r="C7" s="184" t="s">
        <v>117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386</v>
      </c>
      <c r="M7" s="79">
        <v>250</v>
      </c>
      <c r="N7" s="79">
        <v>261</v>
      </c>
      <c r="O7" s="88">
        <v>108</v>
      </c>
      <c r="P7" s="89">
        <v>0</v>
      </c>
      <c r="Q7" s="90">
        <f>O7+P7</f>
        <v>108</v>
      </c>
      <c r="R7" s="80">
        <f>IFERROR(Q7/N7,"-")</f>
        <v>0.41379310344828</v>
      </c>
      <c r="S7" s="79">
        <v>17</v>
      </c>
      <c r="T7" s="79">
        <v>19</v>
      </c>
      <c r="U7" s="80">
        <f>IFERROR(T7/(Q7),"-")</f>
        <v>0.17592592592593</v>
      </c>
      <c r="V7" s="81"/>
      <c r="W7" s="82">
        <v>8</v>
      </c>
      <c r="X7" s="80">
        <f>IF(Q7=0,"-",W7/Q7)</f>
        <v>0.074074074074074</v>
      </c>
      <c r="Y7" s="181">
        <v>1485000</v>
      </c>
      <c r="Z7" s="182">
        <f>IFERROR(Y7/Q7,"-")</f>
        <v>13750</v>
      </c>
      <c r="AA7" s="182">
        <f>IFERROR(Y7/W7,"-")</f>
        <v>185625</v>
      </c>
      <c r="AB7" s="176"/>
      <c r="AC7" s="83"/>
      <c r="AD7" s="77"/>
      <c r="AE7" s="91">
        <v>2</v>
      </c>
      <c r="AF7" s="92">
        <f>IF(Q7=0,"",IF(AE7=0,"",(AE7/Q7)))</f>
        <v>0.018518518518519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11</v>
      </c>
      <c r="AO7" s="98">
        <f>IF(Q7=0,"",IF(AN7=0,"",(AN7/Q7)))</f>
        <v>0.10185185185185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10</v>
      </c>
      <c r="AX7" s="104">
        <f>IF(Q7=0,"",IF(AW7=0,"",(AW7/Q7)))</f>
        <v>0.092592592592593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30</v>
      </c>
      <c r="BG7" s="110">
        <f>IF(Q7=0,"",IF(BF7=0,"",(BF7/Q7)))</f>
        <v>0.27777777777778</v>
      </c>
      <c r="BH7" s="109">
        <v>1</v>
      </c>
      <c r="BI7" s="111">
        <f>IFERROR(BH7/BF7,"-")</f>
        <v>0.033333333333333</v>
      </c>
      <c r="BJ7" s="112">
        <v>16000</v>
      </c>
      <c r="BK7" s="113">
        <f>IFERROR(BJ7/BF7,"-")</f>
        <v>533.33333333333</v>
      </c>
      <c r="BL7" s="114"/>
      <c r="BM7" s="114"/>
      <c r="BN7" s="114">
        <v>1</v>
      </c>
      <c r="BO7" s="116">
        <v>28</v>
      </c>
      <c r="BP7" s="117">
        <f>IF(Q7=0,"",IF(BO7=0,"",(BO7/Q7)))</f>
        <v>0.25925925925926</v>
      </c>
      <c r="BQ7" s="118">
        <v>2</v>
      </c>
      <c r="BR7" s="119">
        <f>IFERROR(BQ7/BO7,"-")</f>
        <v>0.071428571428571</v>
      </c>
      <c r="BS7" s="120">
        <v>460000</v>
      </c>
      <c r="BT7" s="121">
        <f>IFERROR(BS7/BO7,"-")</f>
        <v>16428.571428571</v>
      </c>
      <c r="BU7" s="122">
        <v>1</v>
      </c>
      <c r="BV7" s="122"/>
      <c r="BW7" s="122">
        <v>1</v>
      </c>
      <c r="BX7" s="123">
        <v>22</v>
      </c>
      <c r="BY7" s="124">
        <f>IF(Q7=0,"",IF(BX7=0,"",(BX7/Q7)))</f>
        <v>0.2037037037037</v>
      </c>
      <c r="BZ7" s="125">
        <v>4</v>
      </c>
      <c r="CA7" s="126">
        <f>IFERROR(BZ7/BX7,"-")</f>
        <v>0.18181818181818</v>
      </c>
      <c r="CB7" s="127">
        <v>1006000</v>
      </c>
      <c r="CC7" s="128">
        <f>IFERROR(CB7/BX7,"-")</f>
        <v>45727.272727273</v>
      </c>
      <c r="CD7" s="129"/>
      <c r="CE7" s="129"/>
      <c r="CF7" s="129">
        <v>4</v>
      </c>
      <c r="CG7" s="130">
        <v>5</v>
      </c>
      <c r="CH7" s="131">
        <f>IF(Q7=0,"",IF(CG7=0,"",(CG7/Q7)))</f>
        <v>0.046296296296296</v>
      </c>
      <c r="CI7" s="132">
        <v>1</v>
      </c>
      <c r="CJ7" s="133">
        <f>IFERROR(CI7/CG7,"-")</f>
        <v>0.2</v>
      </c>
      <c r="CK7" s="134">
        <v>3000</v>
      </c>
      <c r="CL7" s="135">
        <f>IFERROR(CK7/CG7,"-")</f>
        <v>600</v>
      </c>
      <c r="CM7" s="136">
        <v>1</v>
      </c>
      <c r="CN7" s="136"/>
      <c r="CO7" s="136"/>
      <c r="CP7" s="137">
        <v>8</v>
      </c>
      <c r="CQ7" s="138">
        <v>1485000</v>
      </c>
      <c r="CR7" s="138">
        <v>538000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30"/>
      <c r="B8" s="84"/>
      <c r="C8" s="84"/>
      <c r="D8" s="85"/>
      <c r="E8" s="85"/>
      <c r="F8" s="85"/>
      <c r="G8" s="86"/>
      <c r="H8" s="87"/>
      <c r="I8" s="87"/>
      <c r="J8" s="87"/>
      <c r="K8" s="177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3"/>
      <c r="Z8" s="183"/>
      <c r="AA8" s="183"/>
      <c r="AB8" s="183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78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3"/>
      <c r="Z9" s="183"/>
      <c r="AA9" s="183"/>
      <c r="AB9" s="183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8.772972972973</v>
      </c>
      <c r="B10" s="39"/>
      <c r="C10" s="39"/>
      <c r="D10" s="39"/>
      <c r="E10" s="39"/>
      <c r="F10" s="39"/>
      <c r="G10" s="39"/>
      <c r="H10" s="40" t="s">
        <v>142</v>
      </c>
      <c r="I10" s="40"/>
      <c r="J10" s="40"/>
      <c r="K10" s="179">
        <f>SUM(K6:K9)</f>
        <v>185000</v>
      </c>
      <c r="L10" s="41">
        <f>SUM(L6:L9)</f>
        <v>426</v>
      </c>
      <c r="M10" s="41">
        <f>SUM(M6:M9)</f>
        <v>250</v>
      </c>
      <c r="N10" s="41">
        <f>SUM(N6:N9)</f>
        <v>468</v>
      </c>
      <c r="O10" s="41">
        <f>SUM(O6:O9)</f>
        <v>123</v>
      </c>
      <c r="P10" s="41">
        <f>SUM(P6:P9)</f>
        <v>0</v>
      </c>
      <c r="Q10" s="41">
        <f>SUM(Q6:Q9)</f>
        <v>123</v>
      </c>
      <c r="R10" s="42">
        <f>IFERROR(Q10/N10,"-")</f>
        <v>0.26282051282051</v>
      </c>
      <c r="S10" s="76">
        <f>SUM(S6:S9)</f>
        <v>20</v>
      </c>
      <c r="T10" s="76">
        <f>SUM(T6:T9)</f>
        <v>22</v>
      </c>
      <c r="U10" s="42">
        <f>IFERROR(S10/Q10,"-")</f>
        <v>0.16260162601626</v>
      </c>
      <c r="V10" s="43">
        <f>IFERROR(K10/Q10,"-")</f>
        <v>1504.0650406504</v>
      </c>
      <c r="W10" s="44">
        <f>SUM(W6:W9)</f>
        <v>9</v>
      </c>
      <c r="X10" s="42">
        <f>IFERROR(W10/Q10,"-")</f>
        <v>0.073170731707317</v>
      </c>
      <c r="Y10" s="179">
        <f>SUM(Y6:Y9)</f>
        <v>1623000</v>
      </c>
      <c r="Z10" s="179">
        <f>IFERROR(Y10/Q10,"-")</f>
        <v>13195.12195122</v>
      </c>
      <c r="AA10" s="179">
        <f>IFERROR(Y10/W10,"-")</f>
        <v>180333.33333333</v>
      </c>
      <c r="AB10" s="179">
        <f>Y10-K10</f>
        <v>1438000</v>
      </c>
      <c r="AC10" s="45">
        <f>Y10/K10</f>
        <v>8.772972972973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