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<sst xmlns="http://schemas.openxmlformats.org/spreadsheetml/2006/main" uniqueCount="81">
  <si>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</si>
  <si>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</si>
  <si>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</si>
  <si>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</si>
  <si>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</si>
  <si>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</si>
  <si>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</si>
  <si>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</si>
  <si>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</si>
  <si>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</si>
  <si>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</si>
  <si>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</si>
  <si>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</si>
  <si>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</si>
  <si>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</si>
  <si>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</si>
  <si>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</si>
  <si>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</si>
  <si>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</si>
  <si>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</si>
  <si>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</si>
  <si>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</si>
  <si>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</si>
  <si>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</si>
  <si>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</si>
  <si>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</si>
  <si>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</si>
  <si>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</si>
  <si>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</si>
  <si>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</si>
  <si>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</si>
  <si>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</si>
  <si>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</si>
  <si>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</si>
  <si>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</si>
  <si>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</si>
  <si>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</si>
  <si>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</si>
  <si>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</si>
  <si>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</si>
  <si>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</si>
  <si>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</si>
  <si>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</si>
  <si>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</si>
  <si>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</si>
  <si>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</si>
  <si>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</si>
  <si>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</si>
  <si>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</si>
  <si>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</si>
  <si>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</si>
  <si>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</si>
  <si>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</si>
  <si>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</si>
  <si>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</si>
  <si>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</si>
  <si>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</si>
  <si>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</si>
  <si>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</si>
  <si>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</si>
  <si>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</si>
  <si>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ak288</t>
  </si>
  <si>
    <t>コアマガジン</t>
  </si>
  <si>
    <t>2Pスポーツ新聞_v01_どきどき(塩見彩さん)</t>
  </si>
  <si>
    <t>lp02</t>
  </si>
  <si>
    <t>実話BUNKAタブー</t>
  </si>
  <si>
    <t>1C2P</t>
  </si>
  <si>
    <t>4月16日(金)</t>
  </si>
  <si>
    <t>ak289</t>
  </si>
  <si>
    <t>空電</t>
  </si>
  <si>
    <t>雑誌 TOTAL</t>
  </si>
  <si>
    <t>●DVD 広告</t>
  </si>
  <si>
    <t>pk249</t>
  </si>
  <si>
    <t>三和出版</t>
  </si>
  <si>
    <t>DVD漫画たかし</t>
  </si>
  <si>
    <t>A4変形判、CVSフル</t>
  </si>
  <si>
    <t>MEN'S DVD SEXY</t>
  </si>
  <si>
    <t>DVD貼付面4C1/3P</t>
  </si>
  <si>
    <t>4月22日(木)</t>
  </si>
  <si>
    <t>pk250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</si>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</sst>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40000</v>
      </c>
      <c r="E6" s="81">
        <v>7</v>
      </c>
      <c r="F6" s="81">
        <v>5</v>
      </c>
      <c r="G6" s="81">
        <v>13</v>
      </c>
      <c r="H6" s="91">
        <v>3</v>
      </c>
      <c r="I6" s="92">
        <v>0</v>
      </c>
      <c r="J6" s="145">
        <f>H6+I6</f>
        <v>3</v>
      </c>
      <c r="K6" s="82">
        <f>IFERROR(J6/G6,"-")</f>
        <v>0.23076923076923</v>
      </c>
      <c r="L6" s="81">
        <v>2</v>
      </c>
      <c r="M6" s="81">
        <v>0</v>
      </c>
      <c r="N6" s="82">
        <f>IFERROR(L6/J6,"-")</f>
        <v>0.66666666666667</v>
      </c>
      <c r="O6" s="83">
        <f>IFERROR(D6/J6,"-")</f>
        <v>13333.333333333</v>
      </c>
      <c r="P6" s="84">
        <v>0</v>
      </c>
      <c r="Q6" s="82">
        <f>IFERROR(P6/J6,"-")</f>
        <v>0</v>
      </c>
      <c r="R6" s="200">
        <v>0</v>
      </c>
      <c r="S6" s="201">
        <f>IFERROR(R6/J6,"-")</f>
        <v>0</v>
      </c>
      <c r="T6" s="201" t="str">
        <f>IFERROR(R6/P6,"-")</f>
        <v>-</v>
      </c>
      <c r="U6" s="195">
        <f>IFERROR(R6-D6,"-")</f>
        <v>-40000</v>
      </c>
      <c r="V6" s="85">
        <f>R6/D6</f>
        <v>0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303</v>
      </c>
      <c r="F7" s="81">
        <v>188</v>
      </c>
      <c r="G7" s="81">
        <v>443</v>
      </c>
      <c r="H7" s="91">
        <v>115</v>
      </c>
      <c r="I7" s="92">
        <v>0</v>
      </c>
      <c r="J7" s="145">
        <f>H7+I7</f>
        <v>115</v>
      </c>
      <c r="K7" s="82">
        <f>IFERROR(J7/G7,"-")</f>
        <v>0.25959367945824</v>
      </c>
      <c r="L7" s="81">
        <v>10</v>
      </c>
      <c r="M7" s="81">
        <v>25</v>
      </c>
      <c r="N7" s="82">
        <f>IFERROR(L7/J7,"-")</f>
        <v>0.08695652173913</v>
      </c>
      <c r="O7" s="83">
        <f>IFERROR(D7/J7,"-")</f>
        <v>1086.9565217391</v>
      </c>
      <c r="P7" s="84">
        <v>3</v>
      </c>
      <c r="Q7" s="82">
        <f>IFERROR(P7/J7,"-")</f>
        <v>0.026086956521739</v>
      </c>
      <c r="R7" s="200">
        <v>29000</v>
      </c>
      <c r="S7" s="201">
        <f>IFERROR(R7/J7,"-")</f>
        <v>252.17391304348</v>
      </c>
      <c r="T7" s="201">
        <f>IFERROR(R7/P7,"-")</f>
        <v>9666.6666666667</v>
      </c>
      <c r="U7" s="195">
        <f>IFERROR(R7-D7,"-")</f>
        <v>-96000</v>
      </c>
      <c r="V7" s="85">
        <f>R7/D7</f>
        <v>0.232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165000</v>
      </c>
      <c r="E10" s="41">
        <f>SUM(E6:E8)</f>
        <v>310</v>
      </c>
      <c r="F10" s="41">
        <f>SUM(F6:F8)</f>
        <v>193</v>
      </c>
      <c r="G10" s="41">
        <f>SUM(G6:G8)</f>
        <v>456</v>
      </c>
      <c r="H10" s="41">
        <f>SUM(H6:H8)</f>
        <v>118</v>
      </c>
      <c r="I10" s="41">
        <f>SUM(I6:I8)</f>
        <v>0</v>
      </c>
      <c r="J10" s="41">
        <f>SUM(J6:J8)</f>
        <v>118</v>
      </c>
      <c r="K10" s="42">
        <f>IFERROR(J10/G10,"-")</f>
        <v>0.25877192982456</v>
      </c>
      <c r="L10" s="78">
        <f>SUM(L6:L8)</f>
        <v>12</v>
      </c>
      <c r="M10" s="78">
        <f>SUM(M6:M8)</f>
        <v>25</v>
      </c>
      <c r="N10" s="42">
        <f>IFERROR(L10/J10,"-")</f>
        <v>0.10169491525424</v>
      </c>
      <c r="O10" s="43">
        <f>IFERROR(D10/J10,"-")</f>
        <v>1398.3050847458</v>
      </c>
      <c r="P10" s="44">
        <f>SUM(P6:P8)</f>
        <v>3</v>
      </c>
      <c r="Q10" s="42">
        <f>IFERROR(P10/J10,"-")</f>
        <v>0.025423728813559</v>
      </c>
      <c r="R10" s="45">
        <f>SUM(R6:R8)</f>
        <v>29000</v>
      </c>
      <c r="S10" s="45">
        <f>IFERROR(R10/J10,"-")</f>
        <v>245.76271186441</v>
      </c>
      <c r="T10" s="45">
        <f>IFERROR(R10/P10,"-")</f>
        <v>9666.6666666667</v>
      </c>
      <c r="U10" s="46">
        <f>SUM(U6:U8)</f>
        <v>-136000</v>
      </c>
      <c r="V10" s="47">
        <f>IFERROR(R10/D10,"-")</f>
        <v>0.17575757575758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</v>
      </c>
      <c r="K6" s="81">
        <v>1</v>
      </c>
      <c r="L6" s="81">
        <v>0</v>
      </c>
      <c r="M6" s="81">
        <v>7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13333.333333333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-40000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</v>
      </c>
      <c r="L7" s="81">
        <v>5</v>
      </c>
      <c r="M7" s="81">
        <v>6</v>
      </c>
      <c r="N7" s="91">
        <v>3</v>
      </c>
      <c r="O7" s="92">
        <v>0</v>
      </c>
      <c r="P7" s="93">
        <f>N7+O7</f>
        <v>3</v>
      </c>
      <c r="Q7" s="82">
        <f>IFERROR(P7/M7,"-")</f>
        <v>0.5</v>
      </c>
      <c r="R7" s="81">
        <v>2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40000</v>
      </c>
      <c r="K10" s="41">
        <f>SUM(K6:K9)</f>
        <v>7</v>
      </c>
      <c r="L10" s="41">
        <f>SUM(L6:L9)</f>
        <v>5</v>
      </c>
      <c r="M10" s="41">
        <f>SUM(M6:M9)</f>
        <v>13</v>
      </c>
      <c r="N10" s="41">
        <f>SUM(N6:N9)</f>
        <v>3</v>
      </c>
      <c r="O10" s="41">
        <f>SUM(O6:O9)</f>
        <v>0</v>
      </c>
      <c r="P10" s="41">
        <f>SUM(P6:P9)</f>
        <v>3</v>
      </c>
      <c r="Q10" s="42">
        <f>IFERROR(P10/M10,"-")</f>
        <v>0.23076923076923</v>
      </c>
      <c r="R10" s="78">
        <f>SUM(R6:R9)</f>
        <v>2</v>
      </c>
      <c r="S10" s="78">
        <f>SUM(S6:S9)</f>
        <v>0</v>
      </c>
      <c r="T10" s="42">
        <f>IFERROR(R10/P10,"-")</f>
        <v>0.66666666666667</v>
      </c>
      <c r="U10" s="184">
        <f>IFERROR(J10/P10,"-")</f>
        <v>13333.333333333</v>
      </c>
      <c r="V10" s="44">
        <f>SUM(V6:V9)</f>
        <v>0</v>
      </c>
      <c r="W10" s="42">
        <f>IFERROR(V10/P10,"-")</f>
        <v>0</v>
      </c>
      <c r="X10" s="190">
        <f>SUM(X6:X9)</f>
        <v>0</v>
      </c>
      <c r="Y10" s="190">
        <f>IFERROR(X10/P10,"-")</f>
        <v>0</v>
      </c>
      <c r="Z10" s="190" t="str">
        <f>IFERROR(X10/V10,"-")</f>
        <v>-</v>
      </c>
      <c r="AA10" s="190">
        <f>X10-J10</f>
        <v>-40000</v>
      </c>
      <c r="AB10" s="47">
        <f>X10/J10</f>
        <v>0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0.232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64</v>
      </c>
      <c r="G6" s="203" t="s">
        <v>76</v>
      </c>
      <c r="H6" s="90" t="s">
        <v>77</v>
      </c>
      <c r="I6" s="90" t="s">
        <v>78</v>
      </c>
      <c r="J6" s="188">
        <v>125000</v>
      </c>
      <c r="K6" s="81">
        <v>51</v>
      </c>
      <c r="L6" s="81">
        <v>0</v>
      </c>
      <c r="M6" s="81">
        <v>253</v>
      </c>
      <c r="N6" s="91">
        <v>25</v>
      </c>
      <c r="O6" s="92">
        <v>0</v>
      </c>
      <c r="P6" s="93">
        <f>N6+O6</f>
        <v>25</v>
      </c>
      <c r="Q6" s="82">
        <f>IFERROR(P6/M6,"-")</f>
        <v>0.098814229249012</v>
      </c>
      <c r="R6" s="81">
        <v>2</v>
      </c>
      <c r="S6" s="81">
        <v>8</v>
      </c>
      <c r="T6" s="82">
        <f>IFERROR(S6/(O6+P6),"-")</f>
        <v>0.32</v>
      </c>
      <c r="U6" s="182">
        <f>IFERROR(J6/SUM(P6:P7),"-")</f>
        <v>1086.9565217391</v>
      </c>
      <c r="V6" s="84">
        <v>2</v>
      </c>
      <c r="W6" s="82">
        <f>IF(P6=0,"-",V6/P6)</f>
        <v>0.08</v>
      </c>
      <c r="X6" s="186">
        <v>21000</v>
      </c>
      <c r="Y6" s="187">
        <f>IFERROR(X6/P6,"-")</f>
        <v>840</v>
      </c>
      <c r="Z6" s="187">
        <f>IFERROR(X6/V6,"-")</f>
        <v>10500</v>
      </c>
      <c r="AA6" s="188">
        <f>SUM(X6:X7)-SUM(J6:J7)</f>
        <v>-96000</v>
      </c>
      <c r="AB6" s="85">
        <f>SUM(X6:X7)/SUM(J6:J7)</f>
        <v>0.232</v>
      </c>
      <c r="AC6" s="79"/>
      <c r="AD6" s="94">
        <v>3</v>
      </c>
      <c r="AE6" s="95">
        <f>IF(P6=0,"",IF(AD6=0,"",(AD6/P6)))</f>
        <v>0.12</v>
      </c>
      <c r="AF6" s="94"/>
      <c r="AG6" s="96">
        <f>IFERROR(AF6/AD6,"-")</f>
        <v>0</v>
      </c>
      <c r="AH6" s="97"/>
      <c r="AI6" s="98">
        <f>IFERROR(AH6/AD6,"-")</f>
        <v>0</v>
      </c>
      <c r="AJ6" s="99"/>
      <c r="AK6" s="99"/>
      <c r="AL6" s="99"/>
      <c r="AM6" s="100">
        <v>9</v>
      </c>
      <c r="AN6" s="101">
        <f>IF(P6=0,"",IF(AM6=0,"",(AM6/P6)))</f>
        <v>0.36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6</v>
      </c>
      <c r="AW6" s="107">
        <f>IF(P6=0,"",IF(AV6=0,"",(AV6/P6)))</f>
        <v>0.24</v>
      </c>
      <c r="AX6" s="106">
        <v>1</v>
      </c>
      <c r="AY6" s="108">
        <f>IFERROR(AX6/AV6,"-")</f>
        <v>0.16666666666667</v>
      </c>
      <c r="AZ6" s="109">
        <v>13000</v>
      </c>
      <c r="BA6" s="110">
        <f>IFERROR(AZ6/AV6,"-")</f>
        <v>2166.6666666667</v>
      </c>
      <c r="BB6" s="111"/>
      <c r="BC6" s="111"/>
      <c r="BD6" s="111">
        <v>1</v>
      </c>
      <c r="BE6" s="112">
        <v>6</v>
      </c>
      <c r="BF6" s="113">
        <f>IF(P6=0,"",IF(BE6=0,"",(BE6/P6)))</f>
        <v>0.24</v>
      </c>
      <c r="BG6" s="112">
        <v>1</v>
      </c>
      <c r="BH6" s="114">
        <f>IFERROR(BG6/BE6,"-")</f>
        <v>0.16666666666667</v>
      </c>
      <c r="BI6" s="115">
        <v>8000</v>
      </c>
      <c r="BJ6" s="116">
        <f>IFERROR(BI6/BE6,"-")</f>
        <v>1333.3333333333</v>
      </c>
      <c r="BK6" s="117"/>
      <c r="BL6" s="117">
        <v>1</v>
      </c>
      <c r="BM6" s="117"/>
      <c r="BN6" s="119"/>
      <c r="BO6" s="120">
        <f>IF(P6=0,"",IF(BN6=0,"",(BN6/P6)))</f>
        <v>0</v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>
        <v>1</v>
      </c>
      <c r="BX6" s="127">
        <f>IF(P6=0,"",IF(BW6=0,"",(BW6/P6)))</f>
        <v>0.04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21000</v>
      </c>
      <c r="CQ6" s="141">
        <v>13000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79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252</v>
      </c>
      <c r="L7" s="81">
        <v>188</v>
      </c>
      <c r="M7" s="81">
        <v>190</v>
      </c>
      <c r="N7" s="91">
        <v>90</v>
      </c>
      <c r="O7" s="92">
        <v>0</v>
      </c>
      <c r="P7" s="93">
        <f>N7+O7</f>
        <v>90</v>
      </c>
      <c r="Q7" s="82">
        <f>IFERROR(P7/M7,"-")</f>
        <v>0.47368421052632</v>
      </c>
      <c r="R7" s="81">
        <v>8</v>
      </c>
      <c r="S7" s="81">
        <v>17</v>
      </c>
      <c r="T7" s="82">
        <f>IFERROR(S7/(O7+P7),"-")</f>
        <v>0.18888888888889</v>
      </c>
      <c r="U7" s="182"/>
      <c r="V7" s="84">
        <v>1</v>
      </c>
      <c r="W7" s="82">
        <f>IF(P7=0,"-",V7/P7)</f>
        <v>0.011111111111111</v>
      </c>
      <c r="X7" s="186">
        <v>8000</v>
      </c>
      <c r="Y7" s="187">
        <f>IFERROR(X7/P7,"-")</f>
        <v>88.888888888889</v>
      </c>
      <c r="Z7" s="187">
        <f>IFERROR(X7/V7,"-")</f>
        <v>8000</v>
      </c>
      <c r="AA7" s="188"/>
      <c r="AB7" s="85"/>
      <c r="AC7" s="79"/>
      <c r="AD7" s="94">
        <v>1</v>
      </c>
      <c r="AE7" s="95">
        <f>IF(P7=0,"",IF(AD7=0,"",(AD7/P7)))</f>
        <v>0.011111111111111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20</v>
      </c>
      <c r="AN7" s="101">
        <f>IF(P7=0,"",IF(AM7=0,"",(AM7/P7)))</f>
        <v>0.22222222222222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13</v>
      </c>
      <c r="AW7" s="107">
        <f>IF(P7=0,"",IF(AV7=0,"",(AV7/P7)))</f>
        <v>0.14444444444444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26</v>
      </c>
      <c r="BF7" s="113">
        <f>IF(P7=0,"",IF(BE7=0,"",(BE7/P7)))</f>
        <v>0.28888888888889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24</v>
      </c>
      <c r="BO7" s="120">
        <f>IF(P7=0,"",IF(BN7=0,"",(BN7/P7)))</f>
        <v>0.26666666666667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0.055555555555556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0.011111111111111</v>
      </c>
      <c r="CH7" s="135">
        <v>1</v>
      </c>
      <c r="CI7" s="136">
        <f>IFERROR(CH7/CF7,"-")</f>
        <v>1</v>
      </c>
      <c r="CJ7" s="137">
        <v>8000</v>
      </c>
      <c r="CK7" s="138">
        <f>IFERROR(CJ7/CF7,"-")</f>
        <v>8000</v>
      </c>
      <c r="CL7" s="139"/>
      <c r="CM7" s="139">
        <v>1</v>
      </c>
      <c r="CN7" s="139"/>
      <c r="CO7" s="140">
        <v>1</v>
      </c>
      <c r="CP7" s="141">
        <v>8000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0.232</v>
      </c>
      <c r="B10" s="39"/>
      <c r="C10" s="39"/>
      <c r="D10" s="39"/>
      <c r="E10" s="39"/>
      <c r="F10" s="39"/>
      <c r="G10" s="40" t="s">
        <v>80</v>
      </c>
      <c r="H10" s="40"/>
      <c r="I10" s="40"/>
      <c r="J10" s="190">
        <f>SUM(J6:J9)</f>
        <v>125000</v>
      </c>
      <c r="K10" s="41">
        <f>SUM(K6:K9)</f>
        <v>303</v>
      </c>
      <c r="L10" s="41">
        <f>SUM(L6:L9)</f>
        <v>188</v>
      </c>
      <c r="M10" s="41">
        <f>SUM(M6:M9)</f>
        <v>443</v>
      </c>
      <c r="N10" s="41">
        <f>SUM(N6:N9)</f>
        <v>115</v>
      </c>
      <c r="O10" s="41">
        <f>SUM(O6:O9)</f>
        <v>0</v>
      </c>
      <c r="P10" s="41">
        <f>SUM(P6:P9)</f>
        <v>115</v>
      </c>
      <c r="Q10" s="42">
        <f>IFERROR(P10/M10,"-")</f>
        <v>0.25959367945824</v>
      </c>
      <c r="R10" s="78">
        <f>SUM(R6:R9)</f>
        <v>10</v>
      </c>
      <c r="S10" s="78">
        <f>SUM(S6:S9)</f>
        <v>25</v>
      </c>
      <c r="T10" s="42">
        <f>IFERROR(R10/P10,"-")</f>
        <v>0.08695652173913</v>
      </c>
      <c r="U10" s="184">
        <f>IFERROR(J10/P10,"-")</f>
        <v>1086.9565217391</v>
      </c>
      <c r="V10" s="44">
        <f>SUM(V6:V9)</f>
        <v>3</v>
      </c>
      <c r="W10" s="42">
        <f>IFERROR(V10/P10,"-")</f>
        <v>0.026086956521739</v>
      </c>
      <c r="X10" s="190">
        <f>SUM(X6:X9)</f>
        <v>29000</v>
      </c>
      <c r="Y10" s="190">
        <f>IFERROR(X10/P10,"-")</f>
        <v>252.17391304348</v>
      </c>
      <c r="Z10" s="190">
        <f>IFERROR(X10/V10,"-")</f>
        <v>9666.6666666667</v>
      </c>
      <c r="AA10" s="190">
        <f>X10-J10</f>
        <v>-96000</v>
      </c>
      <c r="AB10" s="47">
        <f>X10/J10</f>
        <v>0.232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