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<sst xmlns="http://schemas.openxmlformats.org/spreadsheetml/2006/main" uniqueCount="147">
  <si>
    <t>04月</t>
  </si>
  <si>
    <t>どきどき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</si>
  <si>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</si>
  <si>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</si>
  <si>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</si>
  <si>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</si>
  <si>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</si>
  <si>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</si>
  <si>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</si>
  <si>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</si>
  <si>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</si>
  <si>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</si>
  <si>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</si>
  <si>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</si>
  <si>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</si>
  <si>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</si>
  <si>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</si>
  <si>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</si>
  <si>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</si>
  <si>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</si>
  <si>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</si>
  <si>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</si>
  <si>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</si>
  <si>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</si>
  <si>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</si>
  <si>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</si>
  <si>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</si>
  <si>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</si>
  <si>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</si>
  <si>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</si>
  <si>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</si>
  <si>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</si>
  <si>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</si>
  <si>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</si>
  <si>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</si>
  <si>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</si>
  <si>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</si>
  <si>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</si>
  <si>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</si>
  <si>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</si>
  <si>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</si>
  <si>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</si>
  <si>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</si>
  <si>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</si>
  <si>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</si>
  <si>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</si>
  <si>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</si>
  <si>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</si>
  <si>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</si>
  <si>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</si>
  <si>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</si>
  <si>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</si>
  <si>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</si>
  <si>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</si>
  <si>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</si>
  <si>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</si>
  <si>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</si>
  <si>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sd1762</t>
  </si>
  <si>
    <t>インターカラー</t>
  </si>
  <si>
    <t>デリヘル版3（塩見彩）</t>
  </si>
  <si>
    <t>50〜70代男性限定熟女好きな男性募集中</t>
  </si>
  <si>
    <t>lp02</t>
  </si>
  <si>
    <t>スポーツ報知関東</t>
  </si>
  <si>
    <t>全5段つかみ4回</t>
  </si>
  <si>
    <t>4月10日(土)</t>
  </si>
  <si>
    <t>sd1763</t>
  </si>
  <si>
    <t>お祭り版（塩見彩）</t>
  </si>
  <si>
    <t>SSS熟女から指名</t>
  </si>
  <si>
    <t>4月18日(日)</t>
  </si>
  <si>
    <t>sd1764</t>
  </si>
  <si>
    <t>新書籍版（塩見彩）</t>
  </si>
  <si>
    <t>70歳までの出会いリクルート</t>
  </si>
  <si>
    <t>4月25日(日)</t>
  </si>
  <si>
    <t>sd1765</t>
  </si>
  <si>
    <t>デリヘル版（塩見彩）</t>
  </si>
  <si>
    <t>求む50歳以上の女性好き男性</t>
  </si>
  <si>
    <t>4月29日(木)</t>
  </si>
  <si>
    <t>sd1766</t>
  </si>
  <si>
    <t>(空電共通)</t>
  </si>
  <si>
    <t>空電</t>
  </si>
  <si>
    <t>空電 (共通)</t>
  </si>
  <si>
    <t>sd1767</t>
  </si>
  <si>
    <t>①大正版（塩見彩）</t>
  </si>
  <si>
    <t>163「顔出し無しでも女性から誘われる」</t>
  </si>
  <si>
    <t>半2段つかみ20段保証</t>
  </si>
  <si>
    <t>20段保証</t>
  </si>
  <si>
    <t>sd1768</t>
  </si>
  <si>
    <t>②旧デイリー風（塩見彩）</t>
  </si>
  <si>
    <t>164「お客様満足度間違いなし！最高峰熟女サイト」</t>
  </si>
  <si>
    <t>半3段つかみ20段保証</t>
  </si>
  <si>
    <t>sd1769</t>
  </si>
  <si>
    <t>③大正版（塩見彩）</t>
  </si>
  <si>
    <t>165「日本中の女は俺の彼女」</t>
  </si>
  <si>
    <t>半5段つかみ20段保証</t>
  </si>
  <si>
    <t>sd1770</t>
  </si>
  <si>
    <t>sd1771</t>
  </si>
  <si>
    <t>デリヘル版2（塩見彩）</t>
  </si>
  <si>
    <t>50代の女性と出会えるサイト登場</t>
  </si>
  <si>
    <t>スポニチ関東</t>
  </si>
  <si>
    <t>全5段</t>
  </si>
  <si>
    <t>4月02日(金)</t>
  </si>
  <si>
    <t>sd1772</t>
  </si>
  <si>
    <t>sd1773</t>
  </si>
  <si>
    <t>新書籍版2（塩見彩）</t>
  </si>
  <si>
    <t>4月30日(金)</t>
  </si>
  <si>
    <t>sd1774</t>
  </si>
  <si>
    <t>sd1775</t>
  </si>
  <si>
    <t>デイリースポーツ関西</t>
  </si>
  <si>
    <t>4C終面全5段</t>
  </si>
  <si>
    <t>4月24日(土)</t>
  </si>
  <si>
    <t>sd1776</t>
  </si>
  <si>
    <t>新聞 TOTAL</t>
  </si>
  <si>
    <t>●雑誌 広告</t>
  </si>
  <si>
    <t>dz120</t>
  </si>
  <si>
    <t>双葉社</t>
  </si>
  <si>
    <t>黄色黒版（ソフトver）（塩見彩）</t>
  </si>
  <si>
    <t>もし出会系大賞があったら、このサイトが受賞しているでしょう</t>
  </si>
  <si>
    <t>カミオン</t>
  </si>
  <si>
    <t>4C1P</t>
  </si>
  <si>
    <t>4月01日(木)</t>
  </si>
  <si>
    <t>dz121</t>
  </si>
  <si>
    <t>ak288</t>
  </si>
  <si>
    <t>アドライヴ</t>
  </si>
  <si>
    <t>コアマガジン</t>
  </si>
  <si>
    <t>2Pスポーツ新聞_v01_どきどき(塩見彩さん)</t>
  </si>
  <si>
    <t>実話BUNKAタブー</t>
  </si>
  <si>
    <t>1C2P</t>
  </si>
  <si>
    <t>4月16日(金)</t>
  </si>
  <si>
    <t>ak289</t>
  </si>
  <si>
    <t>ht199</t>
  </si>
  <si>
    <t>RNパック</t>
  </si>
  <si>
    <t>ht200</t>
  </si>
  <si>
    <t>ht201</t>
  </si>
  <si>
    <t>ht202</t>
  </si>
  <si>
    <t>ht203</t>
  </si>
  <si>
    <t>ht204</t>
  </si>
  <si>
    <t>雑誌 TOTAL</t>
  </si>
  <si>
    <t>●DVD 広告</t>
  </si>
  <si>
    <t>pk249</t>
  </si>
  <si>
    <t>三和出版</t>
  </si>
  <si>
    <t>DVD漫画たかし</t>
  </si>
  <si>
    <t>A4変形判、CVSフル</t>
  </si>
  <si>
    <t>MEN'S DVD SEXY</t>
  </si>
  <si>
    <t>DVD貼付面4C1/3P</t>
  </si>
  <si>
    <t>4月22日(木)</t>
  </si>
  <si>
    <t>pk250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</si>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</sst>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1.7211538461538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520000</v>
      </c>
      <c r="L6" s="79">
        <v>28</v>
      </c>
      <c r="M6" s="79">
        <v>0</v>
      </c>
      <c r="N6" s="79">
        <v>128</v>
      </c>
      <c r="O6" s="88">
        <v>12</v>
      </c>
      <c r="P6" s="89">
        <v>0</v>
      </c>
      <c r="Q6" s="90">
        <f>O6+P6</f>
        <v>12</v>
      </c>
      <c r="R6" s="80">
        <f>IFERROR(Q6/N6,"-")</f>
        <v>0.09375</v>
      </c>
      <c r="S6" s="79">
        <v>2</v>
      </c>
      <c r="T6" s="79">
        <v>6</v>
      </c>
      <c r="U6" s="80">
        <f>IFERROR(T6/(Q6),"-")</f>
        <v>0.5</v>
      </c>
      <c r="V6" s="81">
        <f>IFERROR(K6/SUM(Q6:Q10),"-")</f>
        <v>12682.926829268</v>
      </c>
      <c r="W6" s="82">
        <v>2</v>
      </c>
      <c r="X6" s="80">
        <f>IF(Q6=0,"-",W6/Q6)</f>
        <v>0.16666666666667</v>
      </c>
      <c r="Y6" s="181">
        <v>71000</v>
      </c>
      <c r="Z6" s="182">
        <f>IFERROR(Y6/Q6,"-")</f>
        <v>5916.6666666667</v>
      </c>
      <c r="AA6" s="182">
        <f>IFERROR(Y6/W6,"-")</f>
        <v>35500</v>
      </c>
      <c r="AB6" s="176">
        <f>SUM(Y6:Y10)-SUM(K6:K10)</f>
        <v>375000</v>
      </c>
      <c r="AC6" s="83">
        <f>SUM(Y6:Y10)/SUM(K6:K10)</f>
        <v>1.7211538461538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2</v>
      </c>
      <c r="BG6" s="110">
        <f>IF(Q6=0,"",IF(BF6=0,"",(BF6/Q6)))</f>
        <v>0.16666666666667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5</v>
      </c>
      <c r="BP6" s="117">
        <f>IF(Q6=0,"",IF(BO6=0,"",(BO6/Q6)))</f>
        <v>0.41666666666667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4</v>
      </c>
      <c r="BY6" s="124">
        <f>IF(Q6=0,"",IF(BX6=0,"",(BX6/Q6)))</f>
        <v>0.33333333333333</v>
      </c>
      <c r="BZ6" s="125">
        <v>2</v>
      </c>
      <c r="CA6" s="126">
        <f>IFERROR(BZ6/BX6,"-")</f>
        <v>0.5</v>
      </c>
      <c r="CB6" s="127">
        <v>71000</v>
      </c>
      <c r="CC6" s="128">
        <f>IFERROR(CB6/BX6,"-")</f>
        <v>17750</v>
      </c>
      <c r="CD6" s="129">
        <v>1</v>
      </c>
      <c r="CE6" s="129"/>
      <c r="CF6" s="129">
        <v>1</v>
      </c>
      <c r="CG6" s="130">
        <v>1</v>
      </c>
      <c r="CH6" s="131">
        <f>IF(Q6=0,"",IF(CG6=0,"",(CG6/Q6)))</f>
        <v>0.083333333333333</v>
      </c>
      <c r="CI6" s="132"/>
      <c r="CJ6" s="133">
        <f>IFERROR(CI6/CG6,"-")</f>
        <v>0</v>
      </c>
      <c r="CK6" s="134"/>
      <c r="CL6" s="135">
        <f>IFERROR(CK6/CG6,"-")</f>
        <v>0</v>
      </c>
      <c r="CM6" s="136"/>
      <c r="CN6" s="136"/>
      <c r="CO6" s="136"/>
      <c r="CP6" s="137">
        <v>2</v>
      </c>
      <c r="CQ6" s="138">
        <v>71000</v>
      </c>
      <c r="CR6" s="138">
        <v>68000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66</v>
      </c>
      <c r="F7" s="184" t="s">
        <v>67</v>
      </c>
      <c r="G7" s="184" t="s">
        <v>61</v>
      </c>
      <c r="H7" s="87" t="s">
        <v>62</v>
      </c>
      <c r="I7" s="87" t="s">
        <v>63</v>
      </c>
      <c r="J7" s="186" t="s">
        <v>68</v>
      </c>
      <c r="K7" s="176"/>
      <c r="L7" s="79">
        <v>21</v>
      </c>
      <c r="M7" s="79">
        <v>0</v>
      </c>
      <c r="N7" s="79">
        <v>71</v>
      </c>
      <c r="O7" s="88">
        <v>3</v>
      </c>
      <c r="P7" s="89">
        <v>0</v>
      </c>
      <c r="Q7" s="90">
        <f>O7+P7</f>
        <v>3</v>
      </c>
      <c r="R7" s="80">
        <f>IFERROR(Q7/N7,"-")</f>
        <v>0.042253521126761</v>
      </c>
      <c r="S7" s="79">
        <v>1</v>
      </c>
      <c r="T7" s="79">
        <v>0</v>
      </c>
      <c r="U7" s="80">
        <f>IFERROR(T7/(Q7),"-")</f>
        <v>0</v>
      </c>
      <c r="V7" s="81"/>
      <c r="W7" s="82">
        <v>1</v>
      </c>
      <c r="X7" s="80">
        <f>IF(Q7=0,"-",W7/Q7)</f>
        <v>0.33333333333333</v>
      </c>
      <c r="Y7" s="181">
        <v>101000</v>
      </c>
      <c r="Z7" s="182">
        <f>IFERROR(Y7/Q7,"-")</f>
        <v>33666.666666667</v>
      </c>
      <c r="AA7" s="182">
        <f>IFERROR(Y7/W7,"-")</f>
        <v>101000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>
        <v>3</v>
      </c>
      <c r="BP7" s="117">
        <f>IF(Q7=0,"",IF(BO7=0,"",(BO7/Q7)))</f>
        <v>1</v>
      </c>
      <c r="BQ7" s="118">
        <v>1</v>
      </c>
      <c r="BR7" s="119">
        <f>IFERROR(BQ7/BO7,"-")</f>
        <v>0.33333333333333</v>
      </c>
      <c r="BS7" s="120">
        <v>101000</v>
      </c>
      <c r="BT7" s="121">
        <f>IFERROR(BS7/BO7,"-")</f>
        <v>33666.666666667</v>
      </c>
      <c r="BU7" s="122"/>
      <c r="BV7" s="122"/>
      <c r="BW7" s="122">
        <v>1</v>
      </c>
      <c r="BX7" s="123"/>
      <c r="BY7" s="124">
        <f>IF(Q7=0,"",IF(BX7=0,"",(BX7/Q7)))</f>
        <v>0</v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1</v>
      </c>
      <c r="CQ7" s="138">
        <v>101000</v>
      </c>
      <c r="CR7" s="138">
        <v>101000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/>
      <c r="B8" s="184" t="s">
        <v>69</v>
      </c>
      <c r="C8" s="184" t="s">
        <v>58</v>
      </c>
      <c r="D8" s="184"/>
      <c r="E8" s="184" t="s">
        <v>70</v>
      </c>
      <c r="F8" s="184" t="s">
        <v>71</v>
      </c>
      <c r="G8" s="184" t="s">
        <v>61</v>
      </c>
      <c r="H8" s="87" t="s">
        <v>62</v>
      </c>
      <c r="I8" s="87" t="s">
        <v>63</v>
      </c>
      <c r="J8" s="186" t="s">
        <v>72</v>
      </c>
      <c r="K8" s="176"/>
      <c r="L8" s="79">
        <v>5</v>
      </c>
      <c r="M8" s="79">
        <v>0</v>
      </c>
      <c r="N8" s="79">
        <v>33</v>
      </c>
      <c r="O8" s="88">
        <v>2</v>
      </c>
      <c r="P8" s="89">
        <v>0</v>
      </c>
      <c r="Q8" s="90">
        <f>O8+P8</f>
        <v>2</v>
      </c>
      <c r="R8" s="80">
        <f>IFERROR(Q8/N8,"-")</f>
        <v>0.060606060606061</v>
      </c>
      <c r="S8" s="79">
        <v>2</v>
      </c>
      <c r="T8" s="79">
        <v>0</v>
      </c>
      <c r="U8" s="80">
        <f>IFERROR(T8/(Q8),"-")</f>
        <v>0</v>
      </c>
      <c r="V8" s="81"/>
      <c r="W8" s="82">
        <v>1</v>
      </c>
      <c r="X8" s="80">
        <f>IF(Q8=0,"-",W8/Q8)</f>
        <v>0.5</v>
      </c>
      <c r="Y8" s="181">
        <v>5000</v>
      </c>
      <c r="Z8" s="182">
        <f>IFERROR(Y8/Q8,"-")</f>
        <v>2500</v>
      </c>
      <c r="AA8" s="182">
        <f>IFERROR(Y8/W8,"-")</f>
        <v>5000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/>
      <c r="BP8" s="117">
        <f>IF(Q8=0,"",IF(BO8=0,"",(BO8/Q8)))</f>
        <v>0</v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>
        <v>1</v>
      </c>
      <c r="BY8" s="124">
        <f>IF(Q8=0,"",IF(BX8=0,"",(BX8/Q8)))</f>
        <v>0.5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>
        <v>1</v>
      </c>
      <c r="CH8" s="131">
        <f>IF(Q8=0,"",IF(CG8=0,"",(CG8/Q8)))</f>
        <v>0.5</v>
      </c>
      <c r="CI8" s="132">
        <v>1</v>
      </c>
      <c r="CJ8" s="133">
        <f>IFERROR(CI8/CG8,"-")</f>
        <v>1</v>
      </c>
      <c r="CK8" s="134">
        <v>5000</v>
      </c>
      <c r="CL8" s="135">
        <f>IFERROR(CK8/CG8,"-")</f>
        <v>5000</v>
      </c>
      <c r="CM8" s="136">
        <v>1</v>
      </c>
      <c r="CN8" s="136"/>
      <c r="CO8" s="136"/>
      <c r="CP8" s="137">
        <v>1</v>
      </c>
      <c r="CQ8" s="138">
        <v>5000</v>
      </c>
      <c r="CR8" s="138">
        <v>5000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73</v>
      </c>
      <c r="C9" s="184" t="s">
        <v>58</v>
      </c>
      <c r="D9" s="184"/>
      <c r="E9" s="184" t="s">
        <v>74</v>
      </c>
      <c r="F9" s="184" t="s">
        <v>75</v>
      </c>
      <c r="G9" s="184" t="s">
        <v>61</v>
      </c>
      <c r="H9" s="87" t="s">
        <v>62</v>
      </c>
      <c r="I9" s="87" t="s">
        <v>63</v>
      </c>
      <c r="J9" s="87" t="s">
        <v>76</v>
      </c>
      <c r="K9" s="176"/>
      <c r="L9" s="79">
        <v>6</v>
      </c>
      <c r="M9" s="79">
        <v>0</v>
      </c>
      <c r="N9" s="79">
        <v>42</v>
      </c>
      <c r="O9" s="88">
        <v>1</v>
      </c>
      <c r="P9" s="89">
        <v>0</v>
      </c>
      <c r="Q9" s="90">
        <f>O9+P9</f>
        <v>1</v>
      </c>
      <c r="R9" s="80">
        <f>IFERROR(Q9/N9,"-")</f>
        <v>0.023809523809524</v>
      </c>
      <c r="S9" s="79">
        <v>1</v>
      </c>
      <c r="T9" s="79">
        <v>0</v>
      </c>
      <c r="U9" s="80">
        <f>IFERROR(T9/(Q9),"-")</f>
        <v>0</v>
      </c>
      <c r="V9" s="81"/>
      <c r="W9" s="82">
        <v>1</v>
      </c>
      <c r="X9" s="80">
        <f>IF(Q9=0,"-",W9/Q9)</f>
        <v>1</v>
      </c>
      <c r="Y9" s="181">
        <v>30000</v>
      </c>
      <c r="Z9" s="182">
        <f>IFERROR(Y9/Q9,"-")</f>
        <v>30000</v>
      </c>
      <c r="AA9" s="182">
        <f>IFERROR(Y9/W9,"-")</f>
        <v>30000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/>
      <c r="BP9" s="117">
        <f>IF(Q9=0,"",IF(BO9=0,"",(BO9/Q9)))</f>
        <v>0</v>
      </c>
      <c r="BQ9" s="118"/>
      <c r="BR9" s="119" t="str">
        <f>IFERROR(BQ9/BO9,"-")</f>
        <v>-</v>
      </c>
      <c r="BS9" s="120"/>
      <c r="BT9" s="121" t="str">
        <f>IFERROR(BS9/BO9,"-")</f>
        <v>-</v>
      </c>
      <c r="BU9" s="122"/>
      <c r="BV9" s="122"/>
      <c r="BW9" s="122"/>
      <c r="BX9" s="123">
        <v>1</v>
      </c>
      <c r="BY9" s="124">
        <f>IF(Q9=0,"",IF(BX9=0,"",(BX9/Q9)))</f>
        <v>1</v>
      </c>
      <c r="BZ9" s="125">
        <v>1</v>
      </c>
      <c r="CA9" s="126">
        <f>IFERROR(BZ9/BX9,"-")</f>
        <v>1</v>
      </c>
      <c r="CB9" s="127">
        <v>30000</v>
      </c>
      <c r="CC9" s="128">
        <f>IFERROR(CB9/BX9,"-")</f>
        <v>30000</v>
      </c>
      <c r="CD9" s="129"/>
      <c r="CE9" s="129"/>
      <c r="CF9" s="129">
        <v>1</v>
      </c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1</v>
      </c>
      <c r="CQ9" s="138">
        <v>30000</v>
      </c>
      <c r="CR9" s="138">
        <v>30000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77</v>
      </c>
      <c r="C10" s="184" t="s">
        <v>58</v>
      </c>
      <c r="D10" s="184"/>
      <c r="E10" s="184" t="s">
        <v>78</v>
      </c>
      <c r="F10" s="184" t="s">
        <v>78</v>
      </c>
      <c r="G10" s="184" t="s">
        <v>79</v>
      </c>
      <c r="H10" s="87" t="s">
        <v>80</v>
      </c>
      <c r="I10" s="87"/>
      <c r="J10" s="87"/>
      <c r="K10" s="176"/>
      <c r="L10" s="79">
        <v>301</v>
      </c>
      <c r="M10" s="79">
        <v>93</v>
      </c>
      <c r="N10" s="79">
        <v>96</v>
      </c>
      <c r="O10" s="88">
        <v>23</v>
      </c>
      <c r="P10" s="89">
        <v>0</v>
      </c>
      <c r="Q10" s="90">
        <f>O10+P10</f>
        <v>23</v>
      </c>
      <c r="R10" s="80">
        <f>IFERROR(Q10/N10,"-")</f>
        <v>0.23958333333333</v>
      </c>
      <c r="S10" s="79">
        <v>10</v>
      </c>
      <c r="T10" s="79">
        <v>1</v>
      </c>
      <c r="U10" s="80">
        <f>IFERROR(T10/(Q10),"-")</f>
        <v>0.043478260869565</v>
      </c>
      <c r="V10" s="81"/>
      <c r="W10" s="82">
        <v>9</v>
      </c>
      <c r="X10" s="80">
        <f>IF(Q10=0,"-",W10/Q10)</f>
        <v>0.39130434782609</v>
      </c>
      <c r="Y10" s="181">
        <v>688000</v>
      </c>
      <c r="Z10" s="182">
        <f>IFERROR(Y10/Q10,"-")</f>
        <v>29913.043478261</v>
      </c>
      <c r="AA10" s="182">
        <f>IFERROR(Y10/W10,"-")</f>
        <v>76444.444444444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>
        <v>1</v>
      </c>
      <c r="AX10" s="104">
        <f>IF(Q10=0,"",IF(AW10=0,"",(AW10/Q10)))</f>
        <v>0.043478260869565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/>
      <c r="BG10" s="110">
        <f>IF(Q10=0,"",IF(BF10=0,"",(BF10/Q10)))</f>
        <v>0</v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>
        <v>7</v>
      </c>
      <c r="BP10" s="117">
        <f>IF(Q10=0,"",IF(BO10=0,"",(BO10/Q10)))</f>
        <v>0.30434782608696</v>
      </c>
      <c r="BQ10" s="118">
        <v>2</v>
      </c>
      <c r="BR10" s="119">
        <f>IFERROR(BQ10/BO10,"-")</f>
        <v>0.28571428571429</v>
      </c>
      <c r="BS10" s="120">
        <v>60000</v>
      </c>
      <c r="BT10" s="121">
        <f>IFERROR(BS10/BO10,"-")</f>
        <v>8571.4285714286</v>
      </c>
      <c r="BU10" s="122"/>
      <c r="BV10" s="122"/>
      <c r="BW10" s="122">
        <v>2</v>
      </c>
      <c r="BX10" s="123">
        <v>11</v>
      </c>
      <c r="BY10" s="124">
        <f>IF(Q10=0,"",IF(BX10=0,"",(BX10/Q10)))</f>
        <v>0.47826086956522</v>
      </c>
      <c r="BZ10" s="125">
        <v>5</v>
      </c>
      <c r="CA10" s="126">
        <f>IFERROR(BZ10/BX10,"-")</f>
        <v>0.45454545454545</v>
      </c>
      <c r="CB10" s="127">
        <v>471000</v>
      </c>
      <c r="CC10" s="128">
        <f>IFERROR(CB10/BX10,"-")</f>
        <v>42818.181818182</v>
      </c>
      <c r="CD10" s="129">
        <v>1</v>
      </c>
      <c r="CE10" s="129"/>
      <c r="CF10" s="129">
        <v>4</v>
      </c>
      <c r="CG10" s="130">
        <v>4</v>
      </c>
      <c r="CH10" s="131">
        <f>IF(Q10=0,"",IF(CG10=0,"",(CG10/Q10)))</f>
        <v>0.17391304347826</v>
      </c>
      <c r="CI10" s="132">
        <v>2</v>
      </c>
      <c r="CJ10" s="133">
        <f>IFERROR(CI10/CG10,"-")</f>
        <v>0.5</v>
      </c>
      <c r="CK10" s="134">
        <v>157000</v>
      </c>
      <c r="CL10" s="135">
        <f>IFERROR(CK10/CG10,"-")</f>
        <v>39250</v>
      </c>
      <c r="CM10" s="136"/>
      <c r="CN10" s="136"/>
      <c r="CO10" s="136">
        <v>2</v>
      </c>
      <c r="CP10" s="137">
        <v>9</v>
      </c>
      <c r="CQ10" s="138">
        <v>688000</v>
      </c>
      <c r="CR10" s="138">
        <v>278000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2.7292307692308</v>
      </c>
      <c r="B11" s="184" t="s">
        <v>81</v>
      </c>
      <c r="C11" s="184" t="s">
        <v>58</v>
      </c>
      <c r="D11" s="184"/>
      <c r="E11" s="184" t="s">
        <v>82</v>
      </c>
      <c r="F11" s="184" t="s">
        <v>83</v>
      </c>
      <c r="G11" s="184" t="s">
        <v>61</v>
      </c>
      <c r="H11" s="87" t="s">
        <v>62</v>
      </c>
      <c r="I11" s="87" t="s">
        <v>84</v>
      </c>
      <c r="J11" s="87" t="s">
        <v>85</v>
      </c>
      <c r="K11" s="176">
        <v>325000</v>
      </c>
      <c r="L11" s="79">
        <v>33</v>
      </c>
      <c r="M11" s="79">
        <v>0</v>
      </c>
      <c r="N11" s="79">
        <v>102</v>
      </c>
      <c r="O11" s="88">
        <v>6</v>
      </c>
      <c r="P11" s="89">
        <v>2</v>
      </c>
      <c r="Q11" s="90">
        <f>O11+P11</f>
        <v>8</v>
      </c>
      <c r="R11" s="80">
        <f>IFERROR(Q11/N11,"-")</f>
        <v>0.07843137254902</v>
      </c>
      <c r="S11" s="79">
        <v>2</v>
      </c>
      <c r="T11" s="79">
        <v>3</v>
      </c>
      <c r="U11" s="80">
        <f>IFERROR(T11/(Q11),"-")</f>
        <v>0.375</v>
      </c>
      <c r="V11" s="81">
        <f>IFERROR(K11/SUM(Q11:Q14),"-")</f>
        <v>8783.7837837838</v>
      </c>
      <c r="W11" s="82">
        <v>0</v>
      </c>
      <c r="X11" s="80">
        <f>IF(Q11=0,"-",W11/Q11)</f>
        <v>0</v>
      </c>
      <c r="Y11" s="181">
        <v>0</v>
      </c>
      <c r="Z11" s="182">
        <f>IFERROR(Y11/Q11,"-")</f>
        <v>0</v>
      </c>
      <c r="AA11" s="182" t="str">
        <f>IFERROR(Y11/W11,"-")</f>
        <v>-</v>
      </c>
      <c r="AB11" s="176">
        <f>SUM(Y11:Y14)-SUM(K11:K14)</f>
        <v>562000</v>
      </c>
      <c r="AC11" s="83">
        <f>SUM(Y11:Y14)/SUM(K11:K14)</f>
        <v>2.7292307692308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1</v>
      </c>
      <c r="BG11" s="110">
        <f>IF(Q11=0,"",IF(BF11=0,"",(BF11/Q11)))</f>
        <v>0.125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5</v>
      </c>
      <c r="BP11" s="117">
        <f>IF(Q11=0,"",IF(BO11=0,"",(BO11/Q11)))</f>
        <v>0.625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2</v>
      </c>
      <c r="BY11" s="124">
        <f>IF(Q11=0,"",IF(BX11=0,"",(BX11/Q11)))</f>
        <v>0.25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86</v>
      </c>
      <c r="C12" s="184" t="s">
        <v>58</v>
      </c>
      <c r="D12" s="184"/>
      <c r="E12" s="184" t="s">
        <v>87</v>
      </c>
      <c r="F12" s="184" t="s">
        <v>88</v>
      </c>
      <c r="G12" s="184" t="s">
        <v>61</v>
      </c>
      <c r="H12" s="87" t="s">
        <v>62</v>
      </c>
      <c r="I12" s="87" t="s">
        <v>89</v>
      </c>
      <c r="J12" s="87"/>
      <c r="K12" s="176"/>
      <c r="L12" s="79">
        <v>6</v>
      </c>
      <c r="M12" s="79">
        <v>0</v>
      </c>
      <c r="N12" s="79">
        <v>42</v>
      </c>
      <c r="O12" s="88">
        <v>2</v>
      </c>
      <c r="P12" s="89">
        <v>0</v>
      </c>
      <c r="Q12" s="90">
        <f>O12+P12</f>
        <v>2</v>
      </c>
      <c r="R12" s="80">
        <f>IFERROR(Q12/N12,"-")</f>
        <v>0.047619047619048</v>
      </c>
      <c r="S12" s="79">
        <v>0</v>
      </c>
      <c r="T12" s="79">
        <v>1</v>
      </c>
      <c r="U12" s="80">
        <f>IFERROR(T12/(Q12),"-")</f>
        <v>0.5</v>
      </c>
      <c r="V12" s="81"/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>
        <f>IF(Q12=0,"",IF(BF12=0,"",(BF12/Q12)))</f>
        <v>0</v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>
        <v>1</v>
      </c>
      <c r="BP12" s="117">
        <f>IF(Q12=0,"",IF(BO12=0,"",(BO12/Q12)))</f>
        <v>0.5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>
        <v>1</v>
      </c>
      <c r="BY12" s="124">
        <f>IF(Q12=0,"",IF(BX12=0,"",(BX12/Q12)))</f>
        <v>0.5</v>
      </c>
      <c r="BZ12" s="125"/>
      <c r="CA12" s="126">
        <f>IFERROR(BZ12/BX12,"-")</f>
        <v>0</v>
      </c>
      <c r="CB12" s="127"/>
      <c r="CC12" s="128">
        <f>IFERROR(CB12/BX12,"-")</f>
        <v>0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90</v>
      </c>
      <c r="C13" s="184" t="s">
        <v>58</v>
      </c>
      <c r="D13" s="184"/>
      <c r="E13" s="184" t="s">
        <v>91</v>
      </c>
      <c r="F13" s="184" t="s">
        <v>92</v>
      </c>
      <c r="G13" s="184" t="s">
        <v>61</v>
      </c>
      <c r="H13" s="87" t="s">
        <v>62</v>
      </c>
      <c r="I13" s="87" t="s">
        <v>93</v>
      </c>
      <c r="J13" s="87"/>
      <c r="K13" s="176"/>
      <c r="L13" s="79">
        <v>21</v>
      </c>
      <c r="M13" s="79">
        <v>0</v>
      </c>
      <c r="N13" s="79">
        <v>122</v>
      </c>
      <c r="O13" s="88">
        <v>3</v>
      </c>
      <c r="P13" s="89">
        <v>0</v>
      </c>
      <c r="Q13" s="90">
        <f>O13+P13</f>
        <v>3</v>
      </c>
      <c r="R13" s="80">
        <f>IFERROR(Q13/N13,"-")</f>
        <v>0.024590163934426</v>
      </c>
      <c r="S13" s="79">
        <v>2</v>
      </c>
      <c r="T13" s="79">
        <v>1</v>
      </c>
      <c r="U13" s="80">
        <f>IFERROR(T13/(Q13),"-")</f>
        <v>0.33333333333333</v>
      </c>
      <c r="V13" s="81"/>
      <c r="W13" s="82">
        <v>1</v>
      </c>
      <c r="X13" s="80">
        <f>IF(Q13=0,"-",W13/Q13)</f>
        <v>0.33333333333333</v>
      </c>
      <c r="Y13" s="181">
        <v>18000</v>
      </c>
      <c r="Z13" s="182">
        <f>IFERROR(Y13/Q13,"-")</f>
        <v>6000</v>
      </c>
      <c r="AA13" s="182">
        <f>IFERROR(Y13/W13,"-")</f>
        <v>18000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1</v>
      </c>
      <c r="BG13" s="110">
        <f>IF(Q13=0,"",IF(BF13=0,"",(BF13/Q13)))</f>
        <v>0.33333333333333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/>
      <c r="BP13" s="117">
        <f>IF(Q13=0,"",IF(BO13=0,"",(BO13/Q13)))</f>
        <v>0</v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>
        <v>2</v>
      </c>
      <c r="BY13" s="124">
        <f>IF(Q13=0,"",IF(BX13=0,"",(BX13/Q13)))</f>
        <v>0.66666666666667</v>
      </c>
      <c r="BZ13" s="125">
        <v>1</v>
      </c>
      <c r="CA13" s="126">
        <f>IFERROR(BZ13/BX13,"-")</f>
        <v>0.5</v>
      </c>
      <c r="CB13" s="127">
        <v>18000</v>
      </c>
      <c r="CC13" s="128">
        <f>IFERROR(CB13/BX13,"-")</f>
        <v>9000</v>
      </c>
      <c r="CD13" s="129"/>
      <c r="CE13" s="129"/>
      <c r="CF13" s="129">
        <v>1</v>
      </c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1</v>
      </c>
      <c r="CQ13" s="138">
        <v>18000</v>
      </c>
      <c r="CR13" s="138">
        <v>18000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94</v>
      </c>
      <c r="C14" s="184" t="s">
        <v>58</v>
      </c>
      <c r="D14" s="184"/>
      <c r="E14" s="184" t="s">
        <v>78</v>
      </c>
      <c r="F14" s="184" t="s">
        <v>78</v>
      </c>
      <c r="G14" s="184" t="s">
        <v>79</v>
      </c>
      <c r="H14" s="87"/>
      <c r="I14" s="87"/>
      <c r="J14" s="87"/>
      <c r="K14" s="176"/>
      <c r="L14" s="79">
        <v>166</v>
      </c>
      <c r="M14" s="79">
        <v>76</v>
      </c>
      <c r="N14" s="79">
        <v>84</v>
      </c>
      <c r="O14" s="88">
        <v>24</v>
      </c>
      <c r="P14" s="89">
        <v>0</v>
      </c>
      <c r="Q14" s="90">
        <f>O14+P14</f>
        <v>24</v>
      </c>
      <c r="R14" s="80">
        <f>IFERROR(Q14/N14,"-")</f>
        <v>0.28571428571429</v>
      </c>
      <c r="S14" s="79">
        <v>15</v>
      </c>
      <c r="T14" s="79">
        <v>2</v>
      </c>
      <c r="U14" s="80">
        <f>IFERROR(T14/(Q14),"-")</f>
        <v>0.083333333333333</v>
      </c>
      <c r="V14" s="81"/>
      <c r="W14" s="82">
        <v>13</v>
      </c>
      <c r="X14" s="80">
        <f>IF(Q14=0,"-",W14/Q14)</f>
        <v>0.54166666666667</v>
      </c>
      <c r="Y14" s="181">
        <v>869000</v>
      </c>
      <c r="Z14" s="182">
        <f>IFERROR(Y14/Q14,"-")</f>
        <v>36208.333333333</v>
      </c>
      <c r="AA14" s="182">
        <f>IFERROR(Y14/W14,"-")</f>
        <v>66846.153846154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2</v>
      </c>
      <c r="BG14" s="110">
        <f>IF(Q14=0,"",IF(BF14=0,"",(BF14/Q14)))</f>
        <v>0.083333333333333</v>
      </c>
      <c r="BH14" s="109">
        <v>1</v>
      </c>
      <c r="BI14" s="111">
        <f>IFERROR(BH14/BF14,"-")</f>
        <v>0.5</v>
      </c>
      <c r="BJ14" s="112">
        <v>264000</v>
      </c>
      <c r="BK14" s="113">
        <f>IFERROR(BJ14/BF14,"-")</f>
        <v>132000</v>
      </c>
      <c r="BL14" s="114"/>
      <c r="BM14" s="114"/>
      <c r="BN14" s="114">
        <v>1</v>
      </c>
      <c r="BO14" s="116">
        <v>5</v>
      </c>
      <c r="BP14" s="117">
        <f>IF(Q14=0,"",IF(BO14=0,"",(BO14/Q14)))</f>
        <v>0.20833333333333</v>
      </c>
      <c r="BQ14" s="118">
        <v>2</v>
      </c>
      <c r="BR14" s="119">
        <f>IFERROR(BQ14/BO14,"-")</f>
        <v>0.4</v>
      </c>
      <c r="BS14" s="120">
        <v>48000</v>
      </c>
      <c r="BT14" s="121">
        <f>IFERROR(BS14/BO14,"-")</f>
        <v>9600</v>
      </c>
      <c r="BU14" s="122"/>
      <c r="BV14" s="122"/>
      <c r="BW14" s="122">
        <v>2</v>
      </c>
      <c r="BX14" s="123">
        <v>11</v>
      </c>
      <c r="BY14" s="124">
        <f>IF(Q14=0,"",IF(BX14=0,"",(BX14/Q14)))</f>
        <v>0.45833333333333</v>
      </c>
      <c r="BZ14" s="125">
        <v>7</v>
      </c>
      <c r="CA14" s="126">
        <f>IFERROR(BZ14/BX14,"-")</f>
        <v>0.63636363636364</v>
      </c>
      <c r="CB14" s="127">
        <v>262000</v>
      </c>
      <c r="CC14" s="128">
        <f>IFERROR(CB14/BX14,"-")</f>
        <v>23818.181818182</v>
      </c>
      <c r="CD14" s="129">
        <v>3</v>
      </c>
      <c r="CE14" s="129"/>
      <c r="CF14" s="129">
        <v>4</v>
      </c>
      <c r="CG14" s="130">
        <v>6</v>
      </c>
      <c r="CH14" s="131">
        <f>IF(Q14=0,"",IF(CG14=0,"",(CG14/Q14)))</f>
        <v>0.25</v>
      </c>
      <c r="CI14" s="132">
        <v>3</v>
      </c>
      <c r="CJ14" s="133">
        <f>IFERROR(CI14/CG14,"-")</f>
        <v>0.5</v>
      </c>
      <c r="CK14" s="134">
        <v>295000</v>
      </c>
      <c r="CL14" s="135">
        <f>IFERROR(CK14/CG14,"-")</f>
        <v>49166.666666667</v>
      </c>
      <c r="CM14" s="136">
        <v>1</v>
      </c>
      <c r="CN14" s="136"/>
      <c r="CO14" s="136">
        <v>2</v>
      </c>
      <c r="CP14" s="137">
        <v>13</v>
      </c>
      <c r="CQ14" s="138">
        <v>869000</v>
      </c>
      <c r="CR14" s="138">
        <v>264000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>
        <f>AC15</f>
        <v>15.65</v>
      </c>
      <c r="B15" s="184" t="s">
        <v>95</v>
      </c>
      <c r="C15" s="184" t="s">
        <v>58</v>
      </c>
      <c r="D15" s="184"/>
      <c r="E15" s="184" t="s">
        <v>96</v>
      </c>
      <c r="F15" s="184" t="s">
        <v>97</v>
      </c>
      <c r="G15" s="184" t="s">
        <v>61</v>
      </c>
      <c r="H15" s="87" t="s">
        <v>98</v>
      </c>
      <c r="I15" s="87" t="s">
        <v>99</v>
      </c>
      <c r="J15" s="87" t="s">
        <v>100</v>
      </c>
      <c r="K15" s="176">
        <v>120000</v>
      </c>
      <c r="L15" s="79">
        <v>13</v>
      </c>
      <c r="M15" s="79">
        <v>0</v>
      </c>
      <c r="N15" s="79">
        <v>50</v>
      </c>
      <c r="O15" s="88">
        <v>5</v>
      </c>
      <c r="P15" s="89">
        <v>0</v>
      </c>
      <c r="Q15" s="90">
        <f>O15+P15</f>
        <v>5</v>
      </c>
      <c r="R15" s="80">
        <f>IFERROR(Q15/N15,"-")</f>
        <v>0.1</v>
      </c>
      <c r="S15" s="79">
        <v>2</v>
      </c>
      <c r="T15" s="79">
        <v>2</v>
      </c>
      <c r="U15" s="80">
        <f>IFERROR(T15/(Q15),"-")</f>
        <v>0.4</v>
      </c>
      <c r="V15" s="81">
        <f>IFERROR(K15/SUM(Q15:Q16),"-")</f>
        <v>8571.4285714286</v>
      </c>
      <c r="W15" s="82">
        <v>2</v>
      </c>
      <c r="X15" s="80">
        <f>IF(Q15=0,"-",W15/Q15)</f>
        <v>0.4</v>
      </c>
      <c r="Y15" s="181">
        <v>233000</v>
      </c>
      <c r="Z15" s="182">
        <f>IFERROR(Y15/Q15,"-")</f>
        <v>46600</v>
      </c>
      <c r="AA15" s="182">
        <f>IFERROR(Y15/W15,"-")</f>
        <v>116500</v>
      </c>
      <c r="AB15" s="176">
        <f>SUM(Y15:Y16)-SUM(K15:K16)</f>
        <v>1758000</v>
      </c>
      <c r="AC15" s="83">
        <f>SUM(Y15:Y16)/SUM(K15:K16)</f>
        <v>15.65</v>
      </c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>
        <v>1</v>
      </c>
      <c r="AO15" s="98">
        <f>IF(Q15=0,"",IF(AN15=0,"",(AN15/Q15)))</f>
        <v>0.2</v>
      </c>
      <c r="AP15" s="97"/>
      <c r="AQ15" s="99">
        <f>IFERROR(AP15/AN15,"-")</f>
        <v>0</v>
      </c>
      <c r="AR15" s="100"/>
      <c r="AS15" s="101">
        <f>IFERROR(AR15/AN15,"-")</f>
        <v>0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/>
      <c r="BP15" s="117">
        <f>IF(Q15=0,"",IF(BO15=0,"",(BO15/Q15)))</f>
        <v>0</v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>
        <v>3</v>
      </c>
      <c r="BY15" s="124">
        <f>IF(Q15=0,"",IF(BX15=0,"",(BX15/Q15)))</f>
        <v>0.6</v>
      </c>
      <c r="BZ15" s="125">
        <v>2</v>
      </c>
      <c r="CA15" s="126">
        <f>IFERROR(BZ15/BX15,"-")</f>
        <v>0.66666666666667</v>
      </c>
      <c r="CB15" s="127">
        <v>233000</v>
      </c>
      <c r="CC15" s="128">
        <f>IFERROR(CB15/BX15,"-")</f>
        <v>77666.666666667</v>
      </c>
      <c r="CD15" s="129">
        <v>1</v>
      </c>
      <c r="CE15" s="129"/>
      <c r="CF15" s="129">
        <v>1</v>
      </c>
      <c r="CG15" s="130">
        <v>1</v>
      </c>
      <c r="CH15" s="131">
        <f>IF(Q15=0,"",IF(CG15=0,"",(CG15/Q15)))</f>
        <v>0.2</v>
      </c>
      <c r="CI15" s="132"/>
      <c r="CJ15" s="133">
        <f>IFERROR(CI15/CG15,"-")</f>
        <v>0</v>
      </c>
      <c r="CK15" s="134"/>
      <c r="CL15" s="135">
        <f>IFERROR(CK15/CG15,"-")</f>
        <v>0</v>
      </c>
      <c r="CM15" s="136"/>
      <c r="CN15" s="136"/>
      <c r="CO15" s="136"/>
      <c r="CP15" s="137">
        <v>2</v>
      </c>
      <c r="CQ15" s="138">
        <v>233000</v>
      </c>
      <c r="CR15" s="138">
        <v>230000</v>
      </c>
      <c r="CS15" s="138"/>
      <c r="CT15" s="139" t="str">
        <f>IF(AND(CR15=0,CS15=0),"",IF(AND(CR15&lt;=100000,CS15&lt;=100000),"",IF(CR15/CQ15&gt;0.7,"男高",IF(CS15/CQ15&gt;0.7,"女高",""))))</f>
        <v>男高</v>
      </c>
    </row>
    <row r="16" spans="1:99">
      <c r="A16" s="78"/>
      <c r="B16" s="184" t="s">
        <v>101</v>
      </c>
      <c r="C16" s="184" t="s">
        <v>58</v>
      </c>
      <c r="D16" s="184"/>
      <c r="E16" s="184" t="s">
        <v>96</v>
      </c>
      <c r="F16" s="184" t="s">
        <v>97</v>
      </c>
      <c r="G16" s="184" t="s">
        <v>79</v>
      </c>
      <c r="H16" s="87"/>
      <c r="I16" s="87"/>
      <c r="J16" s="87"/>
      <c r="K16" s="176"/>
      <c r="L16" s="79">
        <v>41</v>
      </c>
      <c r="M16" s="79">
        <v>25</v>
      </c>
      <c r="N16" s="79">
        <v>48</v>
      </c>
      <c r="O16" s="88">
        <v>9</v>
      </c>
      <c r="P16" s="89">
        <v>0</v>
      </c>
      <c r="Q16" s="90">
        <f>O16+P16</f>
        <v>9</v>
      </c>
      <c r="R16" s="80">
        <f>IFERROR(Q16/N16,"-")</f>
        <v>0.1875</v>
      </c>
      <c r="S16" s="79">
        <v>7</v>
      </c>
      <c r="T16" s="79">
        <v>1</v>
      </c>
      <c r="U16" s="80">
        <f>IFERROR(T16/(Q16),"-")</f>
        <v>0.11111111111111</v>
      </c>
      <c r="V16" s="81"/>
      <c r="W16" s="82">
        <v>6</v>
      </c>
      <c r="X16" s="80">
        <f>IF(Q16=0,"-",W16/Q16)</f>
        <v>0.66666666666667</v>
      </c>
      <c r="Y16" s="181">
        <v>1645000</v>
      </c>
      <c r="Z16" s="182">
        <f>IFERROR(Y16/Q16,"-")</f>
        <v>182777.77777778</v>
      </c>
      <c r="AA16" s="182">
        <f>IFERROR(Y16/W16,"-")</f>
        <v>274166.66666667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1</v>
      </c>
      <c r="BG16" s="110">
        <f>IF(Q16=0,"",IF(BF16=0,"",(BF16/Q16)))</f>
        <v>0.11111111111111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2</v>
      </c>
      <c r="BP16" s="117">
        <f>IF(Q16=0,"",IF(BO16=0,"",(BO16/Q16)))</f>
        <v>0.22222222222222</v>
      </c>
      <c r="BQ16" s="118">
        <v>2</v>
      </c>
      <c r="BR16" s="119">
        <f>IFERROR(BQ16/BO16,"-")</f>
        <v>1</v>
      </c>
      <c r="BS16" s="120">
        <v>983000</v>
      </c>
      <c r="BT16" s="121">
        <f>IFERROR(BS16/BO16,"-")</f>
        <v>491500</v>
      </c>
      <c r="BU16" s="122">
        <v>1</v>
      </c>
      <c r="BV16" s="122"/>
      <c r="BW16" s="122">
        <v>1</v>
      </c>
      <c r="BX16" s="123">
        <v>3</v>
      </c>
      <c r="BY16" s="124">
        <f>IF(Q16=0,"",IF(BX16=0,"",(BX16/Q16)))</f>
        <v>0.33333333333333</v>
      </c>
      <c r="BZ16" s="125">
        <v>3</v>
      </c>
      <c r="CA16" s="126">
        <f>IFERROR(BZ16/BX16,"-")</f>
        <v>1</v>
      </c>
      <c r="CB16" s="127">
        <v>347000</v>
      </c>
      <c r="CC16" s="128">
        <f>IFERROR(CB16/BX16,"-")</f>
        <v>115666.66666667</v>
      </c>
      <c r="CD16" s="129">
        <v>2</v>
      </c>
      <c r="CE16" s="129"/>
      <c r="CF16" s="129">
        <v>1</v>
      </c>
      <c r="CG16" s="130">
        <v>3</v>
      </c>
      <c r="CH16" s="131">
        <f>IF(Q16=0,"",IF(CG16=0,"",(CG16/Q16)))</f>
        <v>0.33333333333333</v>
      </c>
      <c r="CI16" s="132">
        <v>1</v>
      </c>
      <c r="CJ16" s="133">
        <f>IFERROR(CI16/CG16,"-")</f>
        <v>0.33333333333333</v>
      </c>
      <c r="CK16" s="134">
        <v>320000</v>
      </c>
      <c r="CL16" s="135">
        <f>IFERROR(CK16/CG16,"-")</f>
        <v>106666.66666667</v>
      </c>
      <c r="CM16" s="136"/>
      <c r="CN16" s="136"/>
      <c r="CO16" s="136">
        <v>1</v>
      </c>
      <c r="CP16" s="137">
        <v>6</v>
      </c>
      <c r="CQ16" s="138">
        <v>1645000</v>
      </c>
      <c r="CR16" s="138">
        <v>980000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>
        <f>AC17</f>
        <v>0.05</v>
      </c>
      <c r="B17" s="184" t="s">
        <v>102</v>
      </c>
      <c r="C17" s="184" t="s">
        <v>58</v>
      </c>
      <c r="D17" s="184"/>
      <c r="E17" s="184" t="s">
        <v>103</v>
      </c>
      <c r="F17" s="184" t="s">
        <v>60</v>
      </c>
      <c r="G17" s="184" t="s">
        <v>61</v>
      </c>
      <c r="H17" s="87" t="s">
        <v>98</v>
      </c>
      <c r="I17" s="87" t="s">
        <v>99</v>
      </c>
      <c r="J17" s="87" t="s">
        <v>104</v>
      </c>
      <c r="K17" s="176">
        <v>120000</v>
      </c>
      <c r="L17" s="79">
        <v>23</v>
      </c>
      <c r="M17" s="79">
        <v>0</v>
      </c>
      <c r="N17" s="79">
        <v>103</v>
      </c>
      <c r="O17" s="88">
        <v>4</v>
      </c>
      <c r="P17" s="89">
        <v>0</v>
      </c>
      <c r="Q17" s="90">
        <f>O17+P17</f>
        <v>4</v>
      </c>
      <c r="R17" s="80">
        <f>IFERROR(Q17/N17,"-")</f>
        <v>0.038834951456311</v>
      </c>
      <c r="S17" s="79">
        <v>2</v>
      </c>
      <c r="T17" s="79">
        <v>1</v>
      </c>
      <c r="U17" s="80">
        <f>IFERROR(T17/(Q17),"-")</f>
        <v>0.25</v>
      </c>
      <c r="V17" s="81">
        <f>IFERROR(K17/SUM(Q17:Q18),"-")</f>
        <v>10909.090909091</v>
      </c>
      <c r="W17" s="82">
        <v>1</v>
      </c>
      <c r="X17" s="80">
        <f>IF(Q17=0,"-",W17/Q17)</f>
        <v>0.25</v>
      </c>
      <c r="Y17" s="181">
        <v>3000</v>
      </c>
      <c r="Z17" s="182">
        <f>IFERROR(Y17/Q17,"-")</f>
        <v>750</v>
      </c>
      <c r="AA17" s="182">
        <f>IFERROR(Y17/W17,"-")</f>
        <v>3000</v>
      </c>
      <c r="AB17" s="176">
        <f>SUM(Y17:Y18)-SUM(K17:K18)</f>
        <v>-114000</v>
      </c>
      <c r="AC17" s="83">
        <f>SUM(Y17:Y18)/SUM(K17:K18)</f>
        <v>0.05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>
        <v>3</v>
      </c>
      <c r="BP17" s="117">
        <f>IF(Q17=0,"",IF(BO17=0,"",(BO17/Q17)))</f>
        <v>0.75</v>
      </c>
      <c r="BQ17" s="118">
        <v>1</v>
      </c>
      <c r="BR17" s="119">
        <f>IFERROR(BQ17/BO17,"-")</f>
        <v>0.33333333333333</v>
      </c>
      <c r="BS17" s="120">
        <v>3000</v>
      </c>
      <c r="BT17" s="121">
        <f>IFERROR(BS17/BO17,"-")</f>
        <v>1000</v>
      </c>
      <c r="BU17" s="122">
        <v>1</v>
      </c>
      <c r="BV17" s="122"/>
      <c r="BW17" s="122"/>
      <c r="BX17" s="123">
        <v>1</v>
      </c>
      <c r="BY17" s="124">
        <f>IF(Q17=0,"",IF(BX17=0,"",(BX17/Q17)))</f>
        <v>0.25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1</v>
      </c>
      <c r="CQ17" s="138">
        <v>3000</v>
      </c>
      <c r="CR17" s="138">
        <v>3000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105</v>
      </c>
      <c r="C18" s="184" t="s">
        <v>58</v>
      </c>
      <c r="D18" s="184"/>
      <c r="E18" s="184" t="s">
        <v>103</v>
      </c>
      <c r="F18" s="184" t="s">
        <v>60</v>
      </c>
      <c r="G18" s="184" t="s">
        <v>79</v>
      </c>
      <c r="H18" s="87"/>
      <c r="I18" s="87"/>
      <c r="J18" s="87"/>
      <c r="K18" s="176"/>
      <c r="L18" s="79">
        <v>19</v>
      </c>
      <c r="M18" s="79">
        <v>17</v>
      </c>
      <c r="N18" s="79">
        <v>19</v>
      </c>
      <c r="O18" s="88">
        <v>7</v>
      </c>
      <c r="P18" s="89">
        <v>0</v>
      </c>
      <c r="Q18" s="90">
        <f>O18+P18</f>
        <v>7</v>
      </c>
      <c r="R18" s="80">
        <f>IFERROR(Q18/N18,"-")</f>
        <v>0.36842105263158</v>
      </c>
      <c r="S18" s="79">
        <v>1</v>
      </c>
      <c r="T18" s="79">
        <v>3</v>
      </c>
      <c r="U18" s="80">
        <f>IFERROR(T18/(Q18),"-")</f>
        <v>0.42857142857143</v>
      </c>
      <c r="V18" s="81"/>
      <c r="W18" s="82">
        <v>1</v>
      </c>
      <c r="X18" s="80">
        <f>IF(Q18=0,"-",W18/Q18)</f>
        <v>0.14285714285714</v>
      </c>
      <c r="Y18" s="181">
        <v>3000</v>
      </c>
      <c r="Z18" s="182">
        <f>IFERROR(Y18/Q18,"-")</f>
        <v>428.57142857143</v>
      </c>
      <c r="AA18" s="182">
        <f>IFERROR(Y18/W18,"-")</f>
        <v>3000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1</v>
      </c>
      <c r="BG18" s="110">
        <f>IF(Q18=0,"",IF(BF18=0,"",(BF18/Q18)))</f>
        <v>0.14285714285714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>
        <v>2</v>
      </c>
      <c r="BP18" s="117">
        <f>IF(Q18=0,"",IF(BO18=0,"",(BO18/Q18)))</f>
        <v>0.28571428571429</v>
      </c>
      <c r="BQ18" s="118">
        <v>1</v>
      </c>
      <c r="BR18" s="119">
        <f>IFERROR(BQ18/BO18,"-")</f>
        <v>0.5</v>
      </c>
      <c r="BS18" s="120">
        <v>3000</v>
      </c>
      <c r="BT18" s="121">
        <f>IFERROR(BS18/BO18,"-")</f>
        <v>1500</v>
      </c>
      <c r="BU18" s="122">
        <v>1</v>
      </c>
      <c r="BV18" s="122"/>
      <c r="BW18" s="122"/>
      <c r="BX18" s="123">
        <v>2</v>
      </c>
      <c r="BY18" s="124">
        <f>IF(Q18=0,"",IF(BX18=0,"",(BX18/Q18)))</f>
        <v>0.28571428571429</v>
      </c>
      <c r="BZ18" s="125"/>
      <c r="CA18" s="126">
        <f>IFERROR(BZ18/BX18,"-")</f>
        <v>0</v>
      </c>
      <c r="CB18" s="127"/>
      <c r="CC18" s="128">
        <f>IFERROR(CB18/BX18,"-")</f>
        <v>0</v>
      </c>
      <c r="CD18" s="129"/>
      <c r="CE18" s="129"/>
      <c r="CF18" s="129"/>
      <c r="CG18" s="130">
        <v>2</v>
      </c>
      <c r="CH18" s="131">
        <f>IF(Q18=0,"",IF(CG18=0,"",(CG18/Q18)))</f>
        <v>0.28571428571429</v>
      </c>
      <c r="CI18" s="132"/>
      <c r="CJ18" s="133">
        <f>IFERROR(CI18/CG18,"-")</f>
        <v>0</v>
      </c>
      <c r="CK18" s="134"/>
      <c r="CL18" s="135">
        <f>IFERROR(CK18/CG18,"-")</f>
        <v>0</v>
      </c>
      <c r="CM18" s="136"/>
      <c r="CN18" s="136"/>
      <c r="CO18" s="136"/>
      <c r="CP18" s="137">
        <v>1</v>
      </c>
      <c r="CQ18" s="138">
        <v>3000</v>
      </c>
      <c r="CR18" s="138">
        <v>3000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>
        <f>AC19</f>
        <v>0.23333333333333</v>
      </c>
      <c r="B19" s="184" t="s">
        <v>106</v>
      </c>
      <c r="C19" s="184" t="s">
        <v>58</v>
      </c>
      <c r="D19" s="184"/>
      <c r="E19" s="184" t="s">
        <v>74</v>
      </c>
      <c r="F19" s="184" t="s">
        <v>75</v>
      </c>
      <c r="G19" s="184" t="s">
        <v>61</v>
      </c>
      <c r="H19" s="87" t="s">
        <v>107</v>
      </c>
      <c r="I19" s="87" t="s">
        <v>108</v>
      </c>
      <c r="J19" s="185" t="s">
        <v>109</v>
      </c>
      <c r="K19" s="176">
        <v>120000</v>
      </c>
      <c r="L19" s="79">
        <v>17</v>
      </c>
      <c r="M19" s="79">
        <v>0</v>
      </c>
      <c r="N19" s="79">
        <v>73</v>
      </c>
      <c r="O19" s="88">
        <v>3</v>
      </c>
      <c r="P19" s="89">
        <v>0</v>
      </c>
      <c r="Q19" s="90">
        <f>O19+P19</f>
        <v>3</v>
      </c>
      <c r="R19" s="80">
        <f>IFERROR(Q19/N19,"-")</f>
        <v>0.041095890410959</v>
      </c>
      <c r="S19" s="79">
        <v>2</v>
      </c>
      <c r="T19" s="79">
        <v>1</v>
      </c>
      <c r="U19" s="80">
        <f>IFERROR(T19/(Q19),"-")</f>
        <v>0.33333333333333</v>
      </c>
      <c r="V19" s="81">
        <f>IFERROR(K19/SUM(Q19:Q20),"-")</f>
        <v>17142.857142857</v>
      </c>
      <c r="W19" s="82">
        <v>1</v>
      </c>
      <c r="X19" s="80">
        <f>IF(Q19=0,"-",W19/Q19)</f>
        <v>0.33333333333333</v>
      </c>
      <c r="Y19" s="181">
        <v>28000</v>
      </c>
      <c r="Z19" s="182">
        <f>IFERROR(Y19/Q19,"-")</f>
        <v>9333.3333333333</v>
      </c>
      <c r="AA19" s="182">
        <f>IFERROR(Y19/W19,"-")</f>
        <v>28000</v>
      </c>
      <c r="AB19" s="176">
        <f>SUM(Y19:Y20)-SUM(K19:K20)</f>
        <v>-92000</v>
      </c>
      <c r="AC19" s="83">
        <f>SUM(Y19:Y20)/SUM(K19:K20)</f>
        <v>0.23333333333333</v>
      </c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1</v>
      </c>
      <c r="BG19" s="110">
        <f>IF(Q19=0,"",IF(BF19=0,"",(BF19/Q19)))</f>
        <v>0.33333333333333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2</v>
      </c>
      <c r="BP19" s="117">
        <f>IF(Q19=0,"",IF(BO19=0,"",(BO19/Q19)))</f>
        <v>0.66666666666667</v>
      </c>
      <c r="BQ19" s="118">
        <v>1</v>
      </c>
      <c r="BR19" s="119">
        <f>IFERROR(BQ19/BO19,"-")</f>
        <v>0.5</v>
      </c>
      <c r="BS19" s="120">
        <v>28000</v>
      </c>
      <c r="BT19" s="121">
        <f>IFERROR(BS19/BO19,"-")</f>
        <v>14000</v>
      </c>
      <c r="BU19" s="122"/>
      <c r="BV19" s="122"/>
      <c r="BW19" s="122">
        <v>1</v>
      </c>
      <c r="BX19" s="123"/>
      <c r="BY19" s="124">
        <f>IF(Q19=0,"",IF(BX19=0,"",(BX19/Q19)))</f>
        <v>0</v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1</v>
      </c>
      <c r="CQ19" s="138">
        <v>28000</v>
      </c>
      <c r="CR19" s="138">
        <v>28000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110</v>
      </c>
      <c r="C20" s="184" t="s">
        <v>58</v>
      </c>
      <c r="D20" s="184"/>
      <c r="E20" s="184" t="s">
        <v>74</v>
      </c>
      <c r="F20" s="184" t="s">
        <v>75</v>
      </c>
      <c r="G20" s="184" t="s">
        <v>79</v>
      </c>
      <c r="H20" s="87"/>
      <c r="I20" s="87"/>
      <c r="J20" s="87"/>
      <c r="K20" s="176"/>
      <c r="L20" s="79">
        <v>33</v>
      </c>
      <c r="M20" s="79">
        <v>25</v>
      </c>
      <c r="N20" s="79">
        <v>11</v>
      </c>
      <c r="O20" s="88">
        <v>4</v>
      </c>
      <c r="P20" s="89">
        <v>0</v>
      </c>
      <c r="Q20" s="90">
        <f>O20+P20</f>
        <v>4</v>
      </c>
      <c r="R20" s="80">
        <f>IFERROR(Q20/N20,"-")</f>
        <v>0.36363636363636</v>
      </c>
      <c r="S20" s="79">
        <v>1</v>
      </c>
      <c r="T20" s="79">
        <v>0</v>
      </c>
      <c r="U20" s="80">
        <f>IFERROR(T20/(Q20),"-")</f>
        <v>0</v>
      </c>
      <c r="V20" s="81"/>
      <c r="W20" s="82">
        <v>0</v>
      </c>
      <c r="X20" s="80">
        <f>IF(Q20=0,"-",W20/Q20)</f>
        <v>0</v>
      </c>
      <c r="Y20" s="181">
        <v>0</v>
      </c>
      <c r="Z20" s="182">
        <f>IFERROR(Y20/Q20,"-")</f>
        <v>0</v>
      </c>
      <c r="AA20" s="182" t="str">
        <f>IFERROR(Y20/W20,"-")</f>
        <v>-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/>
      <c r="BG20" s="110">
        <f>IF(Q20=0,"",IF(BF20=0,"",(BF20/Q20)))</f>
        <v>0</v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>
        <v>4</v>
      </c>
      <c r="BP20" s="117">
        <f>IF(Q20=0,"",IF(BO20=0,"",(BO20/Q20)))</f>
        <v>1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/>
      <c r="BY20" s="124">
        <f>IF(Q20=0,"",IF(BX20=0,"",(BX20/Q20)))</f>
        <v>0</v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30"/>
      <c r="B21" s="84"/>
      <c r="C21" s="84"/>
      <c r="D21" s="85"/>
      <c r="E21" s="85"/>
      <c r="F21" s="85"/>
      <c r="G21" s="86"/>
      <c r="H21" s="87"/>
      <c r="I21" s="87"/>
      <c r="J21" s="87"/>
      <c r="K21" s="177"/>
      <c r="L21" s="34"/>
      <c r="M21" s="34"/>
      <c r="N21" s="31"/>
      <c r="O21" s="23"/>
      <c r="P21" s="23"/>
      <c r="Q21" s="23"/>
      <c r="R21" s="32"/>
      <c r="S21" s="32"/>
      <c r="T21" s="23"/>
      <c r="U21" s="32"/>
      <c r="V21" s="25"/>
      <c r="W21" s="25"/>
      <c r="X21" s="25"/>
      <c r="Y21" s="183"/>
      <c r="Z21" s="183"/>
      <c r="AA21" s="183"/>
      <c r="AB21" s="183"/>
      <c r="AC21" s="33"/>
      <c r="AD21" s="57"/>
      <c r="AE21" s="61"/>
      <c r="AF21" s="62"/>
      <c r="AG21" s="61"/>
      <c r="AH21" s="65"/>
      <c r="AI21" s="66"/>
      <c r="AJ21" s="67"/>
      <c r="AK21" s="68"/>
      <c r="AL21" s="68"/>
      <c r="AM21" s="68"/>
      <c r="AN21" s="61"/>
      <c r="AO21" s="62"/>
      <c r="AP21" s="61"/>
      <c r="AQ21" s="65"/>
      <c r="AR21" s="66"/>
      <c r="AS21" s="67"/>
      <c r="AT21" s="68"/>
      <c r="AU21" s="68"/>
      <c r="AV21" s="68"/>
      <c r="AW21" s="61"/>
      <c r="AX21" s="62"/>
      <c r="AY21" s="61"/>
      <c r="AZ21" s="65"/>
      <c r="BA21" s="66"/>
      <c r="BB21" s="67"/>
      <c r="BC21" s="68"/>
      <c r="BD21" s="68"/>
      <c r="BE21" s="68"/>
      <c r="BF21" s="61"/>
      <c r="BG21" s="62"/>
      <c r="BH21" s="61"/>
      <c r="BI21" s="65"/>
      <c r="BJ21" s="66"/>
      <c r="BK21" s="67"/>
      <c r="BL21" s="68"/>
      <c r="BM21" s="68"/>
      <c r="BN21" s="68"/>
      <c r="BO21" s="63"/>
      <c r="BP21" s="64"/>
      <c r="BQ21" s="61"/>
      <c r="BR21" s="65"/>
      <c r="BS21" s="66"/>
      <c r="BT21" s="67"/>
      <c r="BU21" s="68"/>
      <c r="BV21" s="68"/>
      <c r="BW21" s="68"/>
      <c r="BX21" s="63"/>
      <c r="BY21" s="64"/>
      <c r="BZ21" s="61"/>
      <c r="CA21" s="65"/>
      <c r="CB21" s="66"/>
      <c r="CC21" s="67"/>
      <c r="CD21" s="68"/>
      <c r="CE21" s="68"/>
      <c r="CF21" s="68"/>
      <c r="CG21" s="63"/>
      <c r="CH21" s="64"/>
      <c r="CI21" s="61"/>
      <c r="CJ21" s="65"/>
      <c r="CK21" s="66"/>
      <c r="CL21" s="67"/>
      <c r="CM21" s="68"/>
      <c r="CN21" s="68"/>
      <c r="CO21" s="68"/>
      <c r="CP21" s="69"/>
      <c r="CQ21" s="66"/>
      <c r="CR21" s="66"/>
      <c r="CS21" s="66"/>
      <c r="CT21" s="70"/>
    </row>
    <row r="22" spans="1:99">
      <c r="A22" s="30"/>
      <c r="B22" s="37"/>
      <c r="C22" s="37"/>
      <c r="D22" s="21"/>
      <c r="E22" s="21"/>
      <c r="F22" s="21"/>
      <c r="G22" s="22"/>
      <c r="H22" s="36"/>
      <c r="I22" s="36"/>
      <c r="J22" s="73"/>
      <c r="K22" s="178"/>
      <c r="L22" s="34"/>
      <c r="M22" s="34"/>
      <c r="N22" s="31"/>
      <c r="O22" s="23"/>
      <c r="P22" s="23"/>
      <c r="Q22" s="23"/>
      <c r="R22" s="32"/>
      <c r="S22" s="32"/>
      <c r="T22" s="23"/>
      <c r="U22" s="32"/>
      <c r="V22" s="25"/>
      <c r="W22" s="25"/>
      <c r="X22" s="25"/>
      <c r="Y22" s="183"/>
      <c r="Z22" s="183"/>
      <c r="AA22" s="183"/>
      <c r="AB22" s="183"/>
      <c r="AC22" s="33"/>
      <c r="AD22" s="59"/>
      <c r="AE22" s="61"/>
      <c r="AF22" s="62"/>
      <c r="AG22" s="61"/>
      <c r="AH22" s="65"/>
      <c r="AI22" s="66"/>
      <c r="AJ22" s="67"/>
      <c r="AK22" s="68"/>
      <c r="AL22" s="68"/>
      <c r="AM22" s="68"/>
      <c r="AN22" s="61"/>
      <c r="AO22" s="62"/>
      <c r="AP22" s="61"/>
      <c r="AQ22" s="65"/>
      <c r="AR22" s="66"/>
      <c r="AS22" s="67"/>
      <c r="AT22" s="68"/>
      <c r="AU22" s="68"/>
      <c r="AV22" s="68"/>
      <c r="AW22" s="61"/>
      <c r="AX22" s="62"/>
      <c r="AY22" s="61"/>
      <c r="AZ22" s="65"/>
      <c r="BA22" s="66"/>
      <c r="BB22" s="67"/>
      <c r="BC22" s="68"/>
      <c r="BD22" s="68"/>
      <c r="BE22" s="68"/>
      <c r="BF22" s="61"/>
      <c r="BG22" s="62"/>
      <c r="BH22" s="61"/>
      <c r="BI22" s="65"/>
      <c r="BJ22" s="66"/>
      <c r="BK22" s="67"/>
      <c r="BL22" s="68"/>
      <c r="BM22" s="68"/>
      <c r="BN22" s="68"/>
      <c r="BO22" s="63"/>
      <c r="BP22" s="64"/>
      <c r="BQ22" s="61"/>
      <c r="BR22" s="65"/>
      <c r="BS22" s="66"/>
      <c r="BT22" s="67"/>
      <c r="BU22" s="68"/>
      <c r="BV22" s="68"/>
      <c r="BW22" s="68"/>
      <c r="BX22" s="63"/>
      <c r="BY22" s="64"/>
      <c r="BZ22" s="61"/>
      <c r="CA22" s="65"/>
      <c r="CB22" s="66"/>
      <c r="CC22" s="67"/>
      <c r="CD22" s="68"/>
      <c r="CE22" s="68"/>
      <c r="CF22" s="68"/>
      <c r="CG22" s="63"/>
      <c r="CH22" s="64"/>
      <c r="CI22" s="61"/>
      <c r="CJ22" s="65"/>
      <c r="CK22" s="66"/>
      <c r="CL22" s="67"/>
      <c r="CM22" s="68"/>
      <c r="CN22" s="68"/>
      <c r="CO22" s="68"/>
      <c r="CP22" s="69"/>
      <c r="CQ22" s="66"/>
      <c r="CR22" s="66"/>
      <c r="CS22" s="66"/>
      <c r="CT22" s="70"/>
    </row>
    <row r="23" spans="1:99">
      <c r="A23" s="19">
        <f>AC23</f>
        <v>3.0655601659751</v>
      </c>
      <c r="B23" s="39"/>
      <c r="C23" s="39"/>
      <c r="D23" s="39"/>
      <c r="E23" s="39"/>
      <c r="F23" s="39"/>
      <c r="G23" s="39"/>
      <c r="H23" s="40" t="s">
        <v>111</v>
      </c>
      <c r="I23" s="40"/>
      <c r="J23" s="40"/>
      <c r="K23" s="179">
        <f>SUM(K6:K22)</f>
        <v>1205000</v>
      </c>
      <c r="L23" s="41">
        <f>SUM(L6:L22)</f>
        <v>733</v>
      </c>
      <c r="M23" s="41">
        <f>SUM(M6:M22)</f>
        <v>236</v>
      </c>
      <c r="N23" s="41">
        <f>SUM(N6:N22)</f>
        <v>1024</v>
      </c>
      <c r="O23" s="41">
        <f>SUM(O6:O22)</f>
        <v>108</v>
      </c>
      <c r="P23" s="41">
        <f>SUM(P6:P22)</f>
        <v>2</v>
      </c>
      <c r="Q23" s="41">
        <f>SUM(Q6:Q22)</f>
        <v>110</v>
      </c>
      <c r="R23" s="42">
        <f>IFERROR(Q23/N23,"-")</f>
        <v>0.107421875</v>
      </c>
      <c r="S23" s="76">
        <f>SUM(S6:S22)</f>
        <v>50</v>
      </c>
      <c r="T23" s="76">
        <f>SUM(T6:T22)</f>
        <v>22</v>
      </c>
      <c r="U23" s="42">
        <f>IFERROR(S23/Q23,"-")</f>
        <v>0.45454545454545</v>
      </c>
      <c r="V23" s="43">
        <f>IFERROR(K23/Q23,"-")</f>
        <v>10954.545454545</v>
      </c>
      <c r="W23" s="44">
        <f>SUM(W6:W22)</f>
        <v>39</v>
      </c>
      <c r="X23" s="42">
        <f>IFERROR(W23/Q23,"-")</f>
        <v>0.35454545454545</v>
      </c>
      <c r="Y23" s="179">
        <f>SUM(Y6:Y22)</f>
        <v>3694000</v>
      </c>
      <c r="Z23" s="179">
        <f>IFERROR(Y23/Q23,"-")</f>
        <v>33581.818181818</v>
      </c>
      <c r="AA23" s="179">
        <f>IFERROR(Y23/W23,"-")</f>
        <v>94717.948717949</v>
      </c>
      <c r="AB23" s="179">
        <f>Y23-K23</f>
        <v>2489000</v>
      </c>
      <c r="AC23" s="45">
        <f>Y23/K23</f>
        <v>3.0655601659751</v>
      </c>
      <c r="AD23" s="58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4"/>
    <mergeCell ref="K11:K14"/>
    <mergeCell ref="V11:V14"/>
    <mergeCell ref="AB11:AB14"/>
    <mergeCell ref="AC11:AC14"/>
    <mergeCell ref="A15:A16"/>
    <mergeCell ref="K15:K16"/>
    <mergeCell ref="V15:V16"/>
    <mergeCell ref="AB15:AB16"/>
    <mergeCell ref="AC15:AC16"/>
    <mergeCell ref="A17:A18"/>
    <mergeCell ref="K17:K18"/>
    <mergeCell ref="V17:V18"/>
    <mergeCell ref="AB17:AB18"/>
    <mergeCell ref="AC17:AC18"/>
    <mergeCell ref="A19:A20"/>
    <mergeCell ref="K19:K20"/>
    <mergeCell ref="V19:V20"/>
    <mergeCell ref="AB19:AB20"/>
    <mergeCell ref="AC19:AC20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112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0.08</v>
      </c>
      <c r="B6" s="184" t="s">
        <v>113</v>
      </c>
      <c r="C6" s="184" t="s">
        <v>58</v>
      </c>
      <c r="D6" s="184" t="s">
        <v>114</v>
      </c>
      <c r="E6" s="184" t="s">
        <v>115</v>
      </c>
      <c r="F6" s="184" t="s">
        <v>116</v>
      </c>
      <c r="G6" s="184" t="s">
        <v>61</v>
      </c>
      <c r="H6" s="87" t="s">
        <v>117</v>
      </c>
      <c r="I6" s="87" t="s">
        <v>118</v>
      </c>
      <c r="J6" s="87" t="s">
        <v>119</v>
      </c>
      <c r="K6" s="176">
        <v>100000</v>
      </c>
      <c r="L6" s="79">
        <v>20</v>
      </c>
      <c r="M6" s="79">
        <v>0</v>
      </c>
      <c r="N6" s="79">
        <v>53</v>
      </c>
      <c r="O6" s="88">
        <v>12</v>
      </c>
      <c r="P6" s="89">
        <v>0</v>
      </c>
      <c r="Q6" s="90">
        <f>O6+P6</f>
        <v>12</v>
      </c>
      <c r="R6" s="80">
        <f>IFERROR(Q6/N6,"-")</f>
        <v>0.22641509433962</v>
      </c>
      <c r="S6" s="79">
        <v>1</v>
      </c>
      <c r="T6" s="79">
        <v>2</v>
      </c>
      <c r="U6" s="80">
        <f>IFERROR(T6/(Q6),"-")</f>
        <v>0.16666666666667</v>
      </c>
      <c r="V6" s="81">
        <f>IFERROR(K6/SUM(Q6:Q7),"-")</f>
        <v>5555.5555555556</v>
      </c>
      <c r="W6" s="82">
        <v>2</v>
      </c>
      <c r="X6" s="80">
        <f>IF(Q6=0,"-",W6/Q6)</f>
        <v>0.16666666666667</v>
      </c>
      <c r="Y6" s="181">
        <v>8000</v>
      </c>
      <c r="Z6" s="182">
        <f>IFERROR(Y6/Q6,"-")</f>
        <v>666.66666666667</v>
      </c>
      <c r="AA6" s="182">
        <f>IFERROR(Y6/W6,"-")</f>
        <v>4000</v>
      </c>
      <c r="AB6" s="176">
        <f>SUM(Y6:Y7)-SUM(K6:K7)</f>
        <v>-92000</v>
      </c>
      <c r="AC6" s="83">
        <f>SUM(Y6:Y7)/SUM(K6:K7)</f>
        <v>0.08</v>
      </c>
      <c r="AD6" s="77"/>
      <c r="AE6" s="91">
        <v>2</v>
      </c>
      <c r="AF6" s="92">
        <f>IF(Q6=0,"",IF(AE6=0,"",(AE6/Q6)))</f>
        <v>0.16666666666667</v>
      </c>
      <c r="AG6" s="91">
        <v>1</v>
      </c>
      <c r="AH6" s="93">
        <f>IFERROR(AG6/AE6,"-")</f>
        <v>0.5</v>
      </c>
      <c r="AI6" s="94">
        <v>3000</v>
      </c>
      <c r="AJ6" s="95">
        <f>IFERROR(AI6/AE6,"-")</f>
        <v>1500</v>
      </c>
      <c r="AK6" s="96">
        <v>1</v>
      </c>
      <c r="AL6" s="96"/>
      <c r="AM6" s="96"/>
      <c r="AN6" s="97">
        <v>4</v>
      </c>
      <c r="AO6" s="98">
        <f>IF(Q6=0,"",IF(AN6=0,"",(AN6/Q6)))</f>
        <v>0.33333333333333</v>
      </c>
      <c r="AP6" s="97">
        <v>1</v>
      </c>
      <c r="AQ6" s="99">
        <f>IFERROR(AP6/AN6,"-")</f>
        <v>0.25</v>
      </c>
      <c r="AR6" s="100">
        <v>5000</v>
      </c>
      <c r="AS6" s="101">
        <f>IFERROR(AR6/AN6,"-")</f>
        <v>1250</v>
      </c>
      <c r="AT6" s="102">
        <v>1</v>
      </c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4</v>
      </c>
      <c r="BG6" s="110">
        <f>IF(Q6=0,"",IF(BF6=0,"",(BF6/Q6)))</f>
        <v>0.33333333333333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2</v>
      </c>
      <c r="BP6" s="117">
        <f>IF(Q6=0,"",IF(BO6=0,"",(BO6/Q6)))</f>
        <v>0.16666666666667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2</v>
      </c>
      <c r="CQ6" s="138">
        <v>8000</v>
      </c>
      <c r="CR6" s="138">
        <v>5000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120</v>
      </c>
      <c r="C7" s="184" t="s">
        <v>58</v>
      </c>
      <c r="D7" s="184"/>
      <c r="E7" s="184"/>
      <c r="F7" s="184"/>
      <c r="G7" s="184" t="s">
        <v>79</v>
      </c>
      <c r="H7" s="87"/>
      <c r="I7" s="87"/>
      <c r="J7" s="87"/>
      <c r="K7" s="176"/>
      <c r="L7" s="79">
        <v>40</v>
      </c>
      <c r="M7" s="79">
        <v>23</v>
      </c>
      <c r="N7" s="79">
        <v>19</v>
      </c>
      <c r="O7" s="88">
        <v>6</v>
      </c>
      <c r="P7" s="89">
        <v>0</v>
      </c>
      <c r="Q7" s="90">
        <f>O7+P7</f>
        <v>6</v>
      </c>
      <c r="R7" s="80">
        <f>IFERROR(Q7/N7,"-")</f>
        <v>0.31578947368421</v>
      </c>
      <c r="S7" s="79">
        <v>1</v>
      </c>
      <c r="T7" s="79">
        <v>2</v>
      </c>
      <c r="U7" s="80">
        <f>IFERROR(T7/(Q7),"-")</f>
        <v>0.33333333333333</v>
      </c>
      <c r="V7" s="81"/>
      <c r="W7" s="82">
        <v>0</v>
      </c>
      <c r="X7" s="80">
        <f>IF(Q7=0,"-",W7/Q7)</f>
        <v>0</v>
      </c>
      <c r="Y7" s="181">
        <v>0</v>
      </c>
      <c r="Z7" s="182">
        <f>IFERROR(Y7/Q7,"-")</f>
        <v>0</v>
      </c>
      <c r="AA7" s="182" t="str">
        <f>IFERROR(Y7/W7,"-")</f>
        <v>-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2</v>
      </c>
      <c r="AO7" s="98">
        <f>IF(Q7=0,"",IF(AN7=0,"",(AN7/Q7)))</f>
        <v>0.33333333333333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2</v>
      </c>
      <c r="BG7" s="110">
        <f>IF(Q7=0,"",IF(BF7=0,"",(BF7/Q7)))</f>
        <v>0.33333333333333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2</v>
      </c>
      <c r="BP7" s="117">
        <f>IF(Q7=0,"",IF(BO7=0,"",(BO7/Q7)))</f>
        <v>0.33333333333333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/>
      <c r="BY7" s="124">
        <f>IF(Q7=0,"",IF(BX7=0,"",(BX7/Q7)))</f>
        <v>0</v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0</v>
      </c>
      <c r="B8" s="184" t="s">
        <v>121</v>
      </c>
      <c r="C8" s="184" t="s">
        <v>122</v>
      </c>
      <c r="D8" s="184" t="s">
        <v>123</v>
      </c>
      <c r="E8" s="184" t="s">
        <v>124</v>
      </c>
      <c r="F8" s="184"/>
      <c r="G8" s="184" t="s">
        <v>61</v>
      </c>
      <c r="H8" s="87" t="s">
        <v>125</v>
      </c>
      <c r="I8" s="87" t="s">
        <v>126</v>
      </c>
      <c r="J8" s="87" t="s">
        <v>127</v>
      </c>
      <c r="K8" s="176">
        <v>40000</v>
      </c>
      <c r="L8" s="79">
        <v>1</v>
      </c>
      <c r="M8" s="79">
        <v>0</v>
      </c>
      <c r="N8" s="79">
        <v>7</v>
      </c>
      <c r="O8" s="88">
        <v>0</v>
      </c>
      <c r="P8" s="89">
        <v>0</v>
      </c>
      <c r="Q8" s="90">
        <f>O8+P8</f>
        <v>0</v>
      </c>
      <c r="R8" s="80">
        <f>IFERROR(Q8/N8,"-")</f>
        <v>0</v>
      </c>
      <c r="S8" s="79">
        <v>0</v>
      </c>
      <c r="T8" s="79">
        <v>0</v>
      </c>
      <c r="U8" s="80" t="str">
        <f>IFERROR(T8/(Q8),"-")</f>
        <v>-</v>
      </c>
      <c r="V8" s="81">
        <f>IFERROR(K8/SUM(Q8:Q9),"-")</f>
        <v>13333.333333333</v>
      </c>
      <c r="W8" s="82">
        <v>0</v>
      </c>
      <c r="X8" s="80" t="str">
        <f>IF(Q8=0,"-",W8/Q8)</f>
        <v>-</v>
      </c>
      <c r="Y8" s="181">
        <v>0</v>
      </c>
      <c r="Z8" s="182" t="str">
        <f>IFERROR(Y8/Q8,"-")</f>
        <v>-</v>
      </c>
      <c r="AA8" s="182" t="str">
        <f>IFERROR(Y8/W8,"-")</f>
        <v>-</v>
      </c>
      <c r="AB8" s="176">
        <f>SUM(Y8:Y9)-SUM(K8:K9)</f>
        <v>-40000</v>
      </c>
      <c r="AC8" s="83">
        <f>SUM(Y8:Y9)/SUM(K8:K9)</f>
        <v>0</v>
      </c>
      <c r="AD8" s="77"/>
      <c r="AE8" s="91"/>
      <c r="AF8" s="92" t="str">
        <f>IF(Q8=0,"",IF(AE8=0,"",(AE8/Q8)))</f>
        <v/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 t="str">
        <f>IF(Q8=0,"",IF(AN8=0,"",(AN8/Q8)))</f>
        <v/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 t="str">
        <f>IF(Q8=0,"",IF(AW8=0,"",(AW8/Q8)))</f>
        <v/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 t="str">
        <f>IF(Q8=0,"",IF(BF8=0,"",(BF8/Q8)))</f>
        <v/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/>
      <c r="BP8" s="117" t="str">
        <f>IF(Q8=0,"",IF(BO8=0,"",(BO8/Q8)))</f>
        <v/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/>
      <c r="BY8" s="124" t="str">
        <f>IF(Q8=0,"",IF(BX8=0,"",(BX8/Q8)))</f>
        <v/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 t="str">
        <f>IF(Q8=0,"",IF(CG8=0,"",(CG8/Q8)))</f>
        <v/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128</v>
      </c>
      <c r="C9" s="184" t="s">
        <v>122</v>
      </c>
      <c r="D9" s="184"/>
      <c r="E9" s="184"/>
      <c r="F9" s="184"/>
      <c r="G9" s="184" t="s">
        <v>79</v>
      </c>
      <c r="H9" s="87"/>
      <c r="I9" s="87"/>
      <c r="J9" s="87"/>
      <c r="K9" s="176"/>
      <c r="L9" s="79">
        <v>6</v>
      </c>
      <c r="M9" s="79">
        <v>5</v>
      </c>
      <c r="N9" s="79">
        <v>6</v>
      </c>
      <c r="O9" s="88">
        <v>3</v>
      </c>
      <c r="P9" s="89">
        <v>0</v>
      </c>
      <c r="Q9" s="90">
        <f>O9+P9</f>
        <v>3</v>
      </c>
      <c r="R9" s="80">
        <f>IFERROR(Q9/N9,"-")</f>
        <v>0.5</v>
      </c>
      <c r="S9" s="79">
        <v>2</v>
      </c>
      <c r="T9" s="79">
        <v>0</v>
      </c>
      <c r="U9" s="80">
        <f>IFERROR(T9/(Q9),"-")</f>
        <v>0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2</v>
      </c>
      <c r="BG9" s="110">
        <f>IF(Q9=0,"",IF(BF9=0,"",(BF9/Q9)))</f>
        <v>0.66666666666667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/>
      <c r="BP9" s="117">
        <f>IF(Q9=0,"",IF(BO9=0,"",(BO9/Q9)))</f>
        <v>0</v>
      </c>
      <c r="BQ9" s="118"/>
      <c r="BR9" s="119" t="str">
        <f>IFERROR(BQ9/BO9,"-")</f>
        <v>-</v>
      </c>
      <c r="BS9" s="120"/>
      <c r="BT9" s="121" t="str">
        <f>IFERROR(BS9/BO9,"-")</f>
        <v>-</v>
      </c>
      <c r="BU9" s="122"/>
      <c r="BV9" s="122"/>
      <c r="BW9" s="122"/>
      <c r="BX9" s="123">
        <v>1</v>
      </c>
      <c r="BY9" s="124">
        <f>IF(Q9=0,"",IF(BX9=0,"",(BX9/Q9)))</f>
        <v>0.33333333333333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0.83650793650794</v>
      </c>
      <c r="B10" s="184" t="s">
        <v>129</v>
      </c>
      <c r="C10" s="184"/>
      <c r="D10" s="184"/>
      <c r="E10" s="184"/>
      <c r="F10" s="184"/>
      <c r="G10" s="184" t="s">
        <v>61</v>
      </c>
      <c r="H10" s="87" t="s">
        <v>130</v>
      </c>
      <c r="I10" s="87"/>
      <c r="J10" s="87" t="s">
        <v>119</v>
      </c>
      <c r="K10" s="176">
        <v>630000</v>
      </c>
      <c r="L10" s="79">
        <v>103</v>
      </c>
      <c r="M10" s="79">
        <v>0</v>
      </c>
      <c r="N10" s="79">
        <v>396</v>
      </c>
      <c r="O10" s="88">
        <v>37</v>
      </c>
      <c r="P10" s="89">
        <v>0</v>
      </c>
      <c r="Q10" s="90">
        <f>O10+P10</f>
        <v>37</v>
      </c>
      <c r="R10" s="80">
        <f>IFERROR(Q10/N10,"-")</f>
        <v>0.093434343434343</v>
      </c>
      <c r="S10" s="79">
        <v>10</v>
      </c>
      <c r="T10" s="79">
        <v>6</v>
      </c>
      <c r="U10" s="80">
        <f>IFERROR(T10/(Q10),"-")</f>
        <v>0.16216216216216</v>
      </c>
      <c r="V10" s="81">
        <f>IFERROR(K10/SUM(Q10:Q15),"-")</f>
        <v>6847.8260869565</v>
      </c>
      <c r="W10" s="82">
        <v>7</v>
      </c>
      <c r="X10" s="80">
        <f>IF(Q10=0,"-",W10/Q10)</f>
        <v>0.18918918918919</v>
      </c>
      <c r="Y10" s="181">
        <v>57000</v>
      </c>
      <c r="Z10" s="182">
        <f>IFERROR(Y10/Q10,"-")</f>
        <v>1540.5405405405</v>
      </c>
      <c r="AA10" s="182">
        <f>IFERROR(Y10/W10,"-")</f>
        <v>8142.8571428571</v>
      </c>
      <c r="AB10" s="176">
        <f>SUM(Y10:Y15)-SUM(K10:K15)</f>
        <v>-103000</v>
      </c>
      <c r="AC10" s="83">
        <f>SUM(Y10:Y15)/SUM(K10:K15)</f>
        <v>0.83650793650794</v>
      </c>
      <c r="AD10" s="77"/>
      <c r="AE10" s="91">
        <v>4</v>
      </c>
      <c r="AF10" s="92">
        <f>IF(Q10=0,"",IF(AE10=0,"",(AE10/Q10)))</f>
        <v>0.10810810810811</v>
      </c>
      <c r="AG10" s="91"/>
      <c r="AH10" s="93">
        <f>IFERROR(AG10/AE10,"-")</f>
        <v>0</v>
      </c>
      <c r="AI10" s="94"/>
      <c r="AJ10" s="95">
        <f>IFERROR(AI10/AE10,"-")</f>
        <v>0</v>
      </c>
      <c r="AK10" s="96"/>
      <c r="AL10" s="96"/>
      <c r="AM10" s="96"/>
      <c r="AN10" s="97">
        <v>8</v>
      </c>
      <c r="AO10" s="98">
        <f>IF(Q10=0,"",IF(AN10=0,"",(AN10/Q10)))</f>
        <v>0.21621621621622</v>
      </c>
      <c r="AP10" s="97">
        <v>1</v>
      </c>
      <c r="AQ10" s="99">
        <f>IFERROR(AP10/AN10,"-")</f>
        <v>0.125</v>
      </c>
      <c r="AR10" s="100">
        <v>3000</v>
      </c>
      <c r="AS10" s="101">
        <f>IFERROR(AR10/AN10,"-")</f>
        <v>375</v>
      </c>
      <c r="AT10" s="102">
        <v>1</v>
      </c>
      <c r="AU10" s="102"/>
      <c r="AV10" s="102"/>
      <c r="AW10" s="103">
        <v>2</v>
      </c>
      <c r="AX10" s="104">
        <f>IF(Q10=0,"",IF(AW10=0,"",(AW10/Q10)))</f>
        <v>0.054054054054054</v>
      </c>
      <c r="AY10" s="103">
        <v>1</v>
      </c>
      <c r="AZ10" s="105">
        <f>IFERROR(AY10/AW10,"-")</f>
        <v>0.5</v>
      </c>
      <c r="BA10" s="106">
        <v>3000</v>
      </c>
      <c r="BB10" s="107">
        <f>IFERROR(BA10/AW10,"-")</f>
        <v>1500</v>
      </c>
      <c r="BC10" s="108">
        <v>1</v>
      </c>
      <c r="BD10" s="108"/>
      <c r="BE10" s="108"/>
      <c r="BF10" s="109">
        <v>10</v>
      </c>
      <c r="BG10" s="110">
        <f>IF(Q10=0,"",IF(BF10=0,"",(BF10/Q10)))</f>
        <v>0.27027027027027</v>
      </c>
      <c r="BH10" s="109">
        <v>2</v>
      </c>
      <c r="BI10" s="111">
        <f>IFERROR(BH10/BF10,"-")</f>
        <v>0.2</v>
      </c>
      <c r="BJ10" s="112">
        <v>23000</v>
      </c>
      <c r="BK10" s="113">
        <f>IFERROR(BJ10/BF10,"-")</f>
        <v>2300</v>
      </c>
      <c r="BL10" s="114"/>
      <c r="BM10" s="114">
        <v>1</v>
      </c>
      <c r="BN10" s="114">
        <v>1</v>
      </c>
      <c r="BO10" s="116">
        <v>10</v>
      </c>
      <c r="BP10" s="117">
        <f>IF(Q10=0,"",IF(BO10=0,"",(BO10/Q10)))</f>
        <v>0.27027027027027</v>
      </c>
      <c r="BQ10" s="118">
        <v>3</v>
      </c>
      <c r="BR10" s="119">
        <f>IFERROR(BQ10/BO10,"-")</f>
        <v>0.3</v>
      </c>
      <c r="BS10" s="120">
        <v>28000</v>
      </c>
      <c r="BT10" s="121">
        <f>IFERROR(BS10/BO10,"-")</f>
        <v>2800</v>
      </c>
      <c r="BU10" s="122">
        <v>1</v>
      </c>
      <c r="BV10" s="122">
        <v>2</v>
      </c>
      <c r="BW10" s="122"/>
      <c r="BX10" s="123">
        <v>2</v>
      </c>
      <c r="BY10" s="124">
        <f>IF(Q10=0,"",IF(BX10=0,"",(BX10/Q10)))</f>
        <v>0.054054054054054</v>
      </c>
      <c r="BZ10" s="125">
        <v>1</v>
      </c>
      <c r="CA10" s="126">
        <f>IFERROR(BZ10/BX10,"-")</f>
        <v>0.5</v>
      </c>
      <c r="CB10" s="127">
        <v>3000</v>
      </c>
      <c r="CC10" s="128">
        <f>IFERROR(CB10/BX10,"-")</f>
        <v>1500</v>
      </c>
      <c r="CD10" s="129">
        <v>1</v>
      </c>
      <c r="CE10" s="129"/>
      <c r="CF10" s="129"/>
      <c r="CG10" s="130">
        <v>1</v>
      </c>
      <c r="CH10" s="131">
        <f>IF(Q10=0,"",IF(CG10=0,"",(CG10/Q10)))</f>
        <v>0.027027027027027</v>
      </c>
      <c r="CI10" s="132"/>
      <c r="CJ10" s="133">
        <f>IFERROR(CI10/CG10,"-")</f>
        <v>0</v>
      </c>
      <c r="CK10" s="134"/>
      <c r="CL10" s="135">
        <f>IFERROR(CK10/CG10,"-")</f>
        <v>0</v>
      </c>
      <c r="CM10" s="136"/>
      <c r="CN10" s="136"/>
      <c r="CO10" s="136"/>
      <c r="CP10" s="137">
        <v>7</v>
      </c>
      <c r="CQ10" s="138">
        <v>57000</v>
      </c>
      <c r="CR10" s="138">
        <v>15000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131</v>
      </c>
      <c r="C11" s="184"/>
      <c r="D11" s="184"/>
      <c r="E11" s="184"/>
      <c r="F11" s="184"/>
      <c r="G11" s="184" t="s">
        <v>61</v>
      </c>
      <c r="H11" s="87"/>
      <c r="I11" s="87"/>
      <c r="J11" s="87"/>
      <c r="K11" s="176"/>
      <c r="L11" s="79">
        <v>0</v>
      </c>
      <c r="M11" s="79">
        <v>0</v>
      </c>
      <c r="N11" s="79">
        <v>0</v>
      </c>
      <c r="O11" s="88">
        <v>0</v>
      </c>
      <c r="P11" s="89">
        <v>0</v>
      </c>
      <c r="Q11" s="90">
        <f>O11+P11</f>
        <v>0</v>
      </c>
      <c r="R11" s="80" t="str">
        <f>IFERROR(Q11/N11,"-")</f>
        <v>-</v>
      </c>
      <c r="S11" s="79">
        <v>0</v>
      </c>
      <c r="T11" s="79">
        <v>0</v>
      </c>
      <c r="U11" s="80" t="str">
        <f>IFERROR(T11/(Q11),"-")</f>
        <v>-</v>
      </c>
      <c r="V11" s="81"/>
      <c r="W11" s="82">
        <v>0</v>
      </c>
      <c r="X11" s="80" t="str">
        <f>IF(Q11=0,"-",W11/Q11)</f>
        <v>-</v>
      </c>
      <c r="Y11" s="181">
        <v>0</v>
      </c>
      <c r="Z11" s="182" t="str">
        <f>IFERROR(Y11/Q11,"-")</f>
        <v>-</v>
      </c>
      <c r="AA11" s="182" t="str">
        <f>IFERROR(Y11/W11,"-")</f>
        <v>-</v>
      </c>
      <c r="AB11" s="176"/>
      <c r="AC11" s="83"/>
      <c r="AD11" s="77"/>
      <c r="AE11" s="91"/>
      <c r="AF11" s="92" t="str">
        <f>IF(Q11=0,"",IF(AE11=0,"",(AE11/Q11)))</f>
        <v/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 t="str">
        <f>IF(Q11=0,"",IF(AN11=0,"",(AN11/Q11)))</f>
        <v/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 t="str">
        <f>IF(Q11=0,"",IF(AW11=0,"",(AW11/Q11)))</f>
        <v/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 t="str">
        <f>IF(Q11=0,"",IF(BF11=0,"",(BF11/Q11)))</f>
        <v/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/>
      <c r="BP11" s="117" t="str">
        <f>IF(Q11=0,"",IF(BO11=0,"",(BO11/Q11)))</f>
        <v/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/>
      <c r="BY11" s="124" t="str">
        <f>IF(Q11=0,"",IF(BX11=0,"",(BX11/Q11)))</f>
        <v/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 t="str">
        <f>IF(Q11=0,"",IF(CG11=0,"",(CG11/Q11)))</f>
        <v/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132</v>
      </c>
      <c r="C12" s="184"/>
      <c r="D12" s="184"/>
      <c r="E12" s="184"/>
      <c r="F12" s="184"/>
      <c r="G12" s="184" t="s">
        <v>61</v>
      </c>
      <c r="H12" s="87"/>
      <c r="I12" s="87"/>
      <c r="J12" s="87"/>
      <c r="K12" s="176"/>
      <c r="L12" s="79">
        <v>0</v>
      </c>
      <c r="M12" s="79">
        <v>0</v>
      </c>
      <c r="N12" s="79">
        <v>0</v>
      </c>
      <c r="O12" s="88">
        <v>0</v>
      </c>
      <c r="P12" s="89">
        <v>0</v>
      </c>
      <c r="Q12" s="90">
        <f>O12+P12</f>
        <v>0</v>
      </c>
      <c r="R12" s="80" t="str">
        <f>IFERROR(Q12/N12,"-")</f>
        <v>-</v>
      </c>
      <c r="S12" s="79">
        <v>0</v>
      </c>
      <c r="T12" s="79">
        <v>0</v>
      </c>
      <c r="U12" s="80" t="str">
        <f>IFERROR(T12/(Q12),"-")</f>
        <v>-</v>
      </c>
      <c r="V12" s="81"/>
      <c r="W12" s="82">
        <v>0</v>
      </c>
      <c r="X12" s="80" t="str">
        <f>IF(Q12=0,"-",W12/Q12)</f>
        <v>-</v>
      </c>
      <c r="Y12" s="181">
        <v>0</v>
      </c>
      <c r="Z12" s="182" t="str">
        <f>IFERROR(Y12/Q12,"-")</f>
        <v>-</v>
      </c>
      <c r="AA12" s="182" t="str">
        <f>IFERROR(Y12/W12,"-")</f>
        <v>-</v>
      </c>
      <c r="AB12" s="176"/>
      <c r="AC12" s="83"/>
      <c r="AD12" s="77"/>
      <c r="AE12" s="91"/>
      <c r="AF12" s="92" t="str">
        <f>IF(Q12=0,"",IF(AE12=0,"",(AE12/Q12)))</f>
        <v/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 t="str">
        <f>IF(Q12=0,"",IF(AN12=0,"",(AN12/Q12)))</f>
        <v/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 t="str">
        <f>IF(Q12=0,"",IF(AW12=0,"",(AW12/Q12)))</f>
        <v/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 t="str">
        <f>IF(Q12=0,"",IF(BF12=0,"",(BF12/Q12)))</f>
        <v/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/>
      <c r="BP12" s="117" t="str">
        <f>IF(Q12=0,"",IF(BO12=0,"",(BO12/Q12)))</f>
        <v/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/>
      <c r="BY12" s="124" t="str">
        <f>IF(Q12=0,"",IF(BX12=0,"",(BX12/Q12)))</f>
        <v/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 t="str">
        <f>IF(Q12=0,"",IF(CG12=0,"",(CG12/Q12)))</f>
        <v/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133</v>
      </c>
      <c r="C13" s="184"/>
      <c r="D13" s="184"/>
      <c r="E13" s="184"/>
      <c r="F13" s="184"/>
      <c r="G13" s="184" t="s">
        <v>79</v>
      </c>
      <c r="H13" s="87"/>
      <c r="I13" s="87"/>
      <c r="J13" s="87"/>
      <c r="K13" s="176"/>
      <c r="L13" s="79">
        <v>738</v>
      </c>
      <c r="M13" s="79">
        <v>272</v>
      </c>
      <c r="N13" s="79">
        <v>208</v>
      </c>
      <c r="O13" s="88">
        <v>52</v>
      </c>
      <c r="P13" s="89">
        <v>0</v>
      </c>
      <c r="Q13" s="90">
        <f>O13+P13</f>
        <v>52</v>
      </c>
      <c r="R13" s="80">
        <f>IFERROR(Q13/N13,"-")</f>
        <v>0.25</v>
      </c>
      <c r="S13" s="79">
        <v>17</v>
      </c>
      <c r="T13" s="79">
        <v>3</v>
      </c>
      <c r="U13" s="80">
        <f>IFERROR(T13/(Q13),"-")</f>
        <v>0.057692307692308</v>
      </c>
      <c r="V13" s="81"/>
      <c r="W13" s="82">
        <v>11</v>
      </c>
      <c r="X13" s="80">
        <f>IF(Q13=0,"-",W13/Q13)</f>
        <v>0.21153846153846</v>
      </c>
      <c r="Y13" s="181">
        <v>470000</v>
      </c>
      <c r="Z13" s="182">
        <f>IFERROR(Y13/Q13,"-")</f>
        <v>9038.4615384615</v>
      </c>
      <c r="AA13" s="182">
        <f>IFERROR(Y13/W13,"-")</f>
        <v>42727.272727273</v>
      </c>
      <c r="AB13" s="176"/>
      <c r="AC13" s="83"/>
      <c r="AD13" s="77"/>
      <c r="AE13" s="91">
        <v>1</v>
      </c>
      <c r="AF13" s="92">
        <f>IF(Q13=0,"",IF(AE13=0,"",(AE13/Q13)))</f>
        <v>0.019230769230769</v>
      </c>
      <c r="AG13" s="91"/>
      <c r="AH13" s="93">
        <f>IFERROR(AG13/AE13,"-")</f>
        <v>0</v>
      </c>
      <c r="AI13" s="94"/>
      <c r="AJ13" s="95">
        <f>IFERROR(AI13/AE13,"-")</f>
        <v>0</v>
      </c>
      <c r="AK13" s="96"/>
      <c r="AL13" s="96"/>
      <c r="AM13" s="96"/>
      <c r="AN13" s="97">
        <v>4</v>
      </c>
      <c r="AO13" s="98">
        <f>IF(Q13=0,"",IF(AN13=0,"",(AN13/Q13)))</f>
        <v>0.076923076923077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>
        <v>3</v>
      </c>
      <c r="AX13" s="104">
        <f>IF(Q13=0,"",IF(AW13=0,"",(AW13/Q13)))</f>
        <v>0.057692307692308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13</v>
      </c>
      <c r="BG13" s="110">
        <f>IF(Q13=0,"",IF(BF13=0,"",(BF13/Q13)))</f>
        <v>0.25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19</v>
      </c>
      <c r="BP13" s="117">
        <f>IF(Q13=0,"",IF(BO13=0,"",(BO13/Q13)))</f>
        <v>0.36538461538462</v>
      </c>
      <c r="BQ13" s="118">
        <v>6</v>
      </c>
      <c r="BR13" s="119">
        <f>IFERROR(BQ13/BO13,"-")</f>
        <v>0.31578947368421</v>
      </c>
      <c r="BS13" s="120">
        <v>221000</v>
      </c>
      <c r="BT13" s="121">
        <f>IFERROR(BS13/BO13,"-")</f>
        <v>11631.578947368</v>
      </c>
      <c r="BU13" s="122">
        <v>1</v>
      </c>
      <c r="BV13" s="122">
        <v>1</v>
      </c>
      <c r="BW13" s="122">
        <v>4</v>
      </c>
      <c r="BX13" s="123">
        <v>12</v>
      </c>
      <c r="BY13" s="124">
        <f>IF(Q13=0,"",IF(BX13=0,"",(BX13/Q13)))</f>
        <v>0.23076923076923</v>
      </c>
      <c r="BZ13" s="125">
        <v>5</v>
      </c>
      <c r="CA13" s="126">
        <f>IFERROR(BZ13/BX13,"-")</f>
        <v>0.41666666666667</v>
      </c>
      <c r="CB13" s="127">
        <v>249000</v>
      </c>
      <c r="CC13" s="128">
        <f>IFERROR(CB13/BX13,"-")</f>
        <v>20750</v>
      </c>
      <c r="CD13" s="129">
        <v>2</v>
      </c>
      <c r="CE13" s="129">
        <v>1</v>
      </c>
      <c r="CF13" s="129">
        <v>2</v>
      </c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11</v>
      </c>
      <c r="CQ13" s="138">
        <v>470000</v>
      </c>
      <c r="CR13" s="138">
        <v>185000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134</v>
      </c>
      <c r="C14" s="184"/>
      <c r="D14" s="184"/>
      <c r="E14" s="184"/>
      <c r="F14" s="184"/>
      <c r="G14" s="184" t="s">
        <v>79</v>
      </c>
      <c r="H14" s="87"/>
      <c r="I14" s="87"/>
      <c r="J14" s="87"/>
      <c r="K14" s="176"/>
      <c r="L14" s="79">
        <v>42</v>
      </c>
      <c r="M14" s="79">
        <v>33</v>
      </c>
      <c r="N14" s="79">
        <v>25</v>
      </c>
      <c r="O14" s="88">
        <v>2</v>
      </c>
      <c r="P14" s="89">
        <v>0</v>
      </c>
      <c r="Q14" s="90">
        <f>O14+P14</f>
        <v>2</v>
      </c>
      <c r="R14" s="80">
        <f>IFERROR(Q14/N14,"-")</f>
        <v>0.08</v>
      </c>
      <c r="S14" s="79">
        <v>1</v>
      </c>
      <c r="T14" s="79">
        <v>0</v>
      </c>
      <c r="U14" s="80">
        <f>IFERROR(T14/(Q14),"-")</f>
        <v>0</v>
      </c>
      <c r="V14" s="81"/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>
        <v>2</v>
      </c>
      <c r="BP14" s="117">
        <f>IF(Q14=0,"",IF(BO14=0,"",(BO14/Q14)))</f>
        <v>1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135</v>
      </c>
      <c r="C15" s="184"/>
      <c r="D15" s="184"/>
      <c r="E15" s="184"/>
      <c r="F15" s="184"/>
      <c r="G15" s="184" t="s">
        <v>79</v>
      </c>
      <c r="H15" s="87"/>
      <c r="I15" s="87"/>
      <c r="J15" s="87"/>
      <c r="K15" s="176"/>
      <c r="L15" s="79">
        <v>9</v>
      </c>
      <c r="M15" s="79">
        <v>5</v>
      </c>
      <c r="N15" s="79">
        <v>1</v>
      </c>
      <c r="O15" s="88">
        <v>1</v>
      </c>
      <c r="P15" s="89">
        <v>0</v>
      </c>
      <c r="Q15" s="90">
        <f>O15+P15</f>
        <v>1</v>
      </c>
      <c r="R15" s="80">
        <f>IFERROR(Q15/N15,"-")</f>
        <v>1</v>
      </c>
      <c r="S15" s="79">
        <v>0</v>
      </c>
      <c r="T15" s="79">
        <v>0</v>
      </c>
      <c r="U15" s="80">
        <f>IFERROR(T15/(Q15),"-")</f>
        <v>0</v>
      </c>
      <c r="V15" s="81"/>
      <c r="W15" s="82">
        <v>0</v>
      </c>
      <c r="X15" s="80">
        <f>IF(Q15=0,"-",W15/Q15)</f>
        <v>0</v>
      </c>
      <c r="Y15" s="181">
        <v>0</v>
      </c>
      <c r="Z15" s="182">
        <f>IFERROR(Y15/Q15,"-")</f>
        <v>0</v>
      </c>
      <c r="AA15" s="182" t="str">
        <f>IFERROR(Y15/W15,"-")</f>
        <v>-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>
        <v>1</v>
      </c>
      <c r="BP15" s="117">
        <f>IF(Q15=0,"",IF(BO15=0,"",(BO15/Q15)))</f>
        <v>1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/>
      <c r="BY15" s="124">
        <f>IF(Q15=0,"",IF(BX15=0,"",(BX15/Q15)))</f>
        <v>0</v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30"/>
      <c r="B16" s="84"/>
      <c r="C16" s="84"/>
      <c r="D16" s="85"/>
      <c r="E16" s="85"/>
      <c r="F16" s="85"/>
      <c r="G16" s="86"/>
      <c r="H16" s="87"/>
      <c r="I16" s="87"/>
      <c r="J16" s="87"/>
      <c r="K16" s="177"/>
      <c r="L16" s="34"/>
      <c r="M16" s="34"/>
      <c r="N16" s="31"/>
      <c r="O16" s="23"/>
      <c r="P16" s="23"/>
      <c r="Q16" s="23"/>
      <c r="R16" s="32"/>
      <c r="S16" s="32"/>
      <c r="T16" s="23"/>
      <c r="U16" s="32"/>
      <c r="V16" s="25"/>
      <c r="W16" s="25"/>
      <c r="X16" s="25"/>
      <c r="Y16" s="183"/>
      <c r="Z16" s="183"/>
      <c r="AA16" s="183"/>
      <c r="AB16" s="183"/>
      <c r="AC16" s="33"/>
      <c r="AD16" s="57"/>
      <c r="AE16" s="61"/>
      <c r="AF16" s="62"/>
      <c r="AG16" s="61"/>
      <c r="AH16" s="65"/>
      <c r="AI16" s="66"/>
      <c r="AJ16" s="67"/>
      <c r="AK16" s="68"/>
      <c r="AL16" s="68"/>
      <c r="AM16" s="68"/>
      <c r="AN16" s="61"/>
      <c r="AO16" s="62"/>
      <c r="AP16" s="61"/>
      <c r="AQ16" s="65"/>
      <c r="AR16" s="66"/>
      <c r="AS16" s="67"/>
      <c r="AT16" s="68"/>
      <c r="AU16" s="68"/>
      <c r="AV16" s="68"/>
      <c r="AW16" s="61"/>
      <c r="AX16" s="62"/>
      <c r="AY16" s="61"/>
      <c r="AZ16" s="65"/>
      <c r="BA16" s="66"/>
      <c r="BB16" s="67"/>
      <c r="BC16" s="68"/>
      <c r="BD16" s="68"/>
      <c r="BE16" s="68"/>
      <c r="BF16" s="61"/>
      <c r="BG16" s="62"/>
      <c r="BH16" s="61"/>
      <c r="BI16" s="65"/>
      <c r="BJ16" s="66"/>
      <c r="BK16" s="67"/>
      <c r="BL16" s="68"/>
      <c r="BM16" s="68"/>
      <c r="BN16" s="68"/>
      <c r="BO16" s="63"/>
      <c r="BP16" s="64"/>
      <c r="BQ16" s="61"/>
      <c r="BR16" s="65"/>
      <c r="BS16" s="66"/>
      <c r="BT16" s="67"/>
      <c r="BU16" s="68"/>
      <c r="BV16" s="68"/>
      <c r="BW16" s="68"/>
      <c r="BX16" s="63"/>
      <c r="BY16" s="64"/>
      <c r="BZ16" s="61"/>
      <c r="CA16" s="65"/>
      <c r="CB16" s="66"/>
      <c r="CC16" s="67"/>
      <c r="CD16" s="68"/>
      <c r="CE16" s="68"/>
      <c r="CF16" s="68"/>
      <c r="CG16" s="63"/>
      <c r="CH16" s="64"/>
      <c r="CI16" s="61"/>
      <c r="CJ16" s="65"/>
      <c r="CK16" s="66"/>
      <c r="CL16" s="67"/>
      <c r="CM16" s="68"/>
      <c r="CN16" s="68"/>
      <c r="CO16" s="68"/>
      <c r="CP16" s="69"/>
      <c r="CQ16" s="66"/>
      <c r="CR16" s="66"/>
      <c r="CS16" s="66"/>
      <c r="CT16" s="70"/>
    </row>
    <row r="17" spans="1:99">
      <c r="A17" s="30"/>
      <c r="B17" s="37"/>
      <c r="C17" s="37"/>
      <c r="D17" s="21"/>
      <c r="E17" s="21"/>
      <c r="F17" s="21"/>
      <c r="G17" s="22"/>
      <c r="H17" s="36"/>
      <c r="I17" s="36"/>
      <c r="J17" s="73"/>
      <c r="K17" s="178"/>
      <c r="L17" s="34"/>
      <c r="M17" s="34"/>
      <c r="N17" s="31"/>
      <c r="O17" s="23"/>
      <c r="P17" s="23"/>
      <c r="Q17" s="23"/>
      <c r="R17" s="32"/>
      <c r="S17" s="32"/>
      <c r="T17" s="23"/>
      <c r="U17" s="32"/>
      <c r="V17" s="25"/>
      <c r="W17" s="25"/>
      <c r="X17" s="25"/>
      <c r="Y17" s="183"/>
      <c r="Z17" s="183"/>
      <c r="AA17" s="183"/>
      <c r="AB17" s="183"/>
      <c r="AC17" s="33"/>
      <c r="AD17" s="59"/>
      <c r="AE17" s="61"/>
      <c r="AF17" s="62"/>
      <c r="AG17" s="61"/>
      <c r="AH17" s="65"/>
      <c r="AI17" s="66"/>
      <c r="AJ17" s="67"/>
      <c r="AK17" s="68"/>
      <c r="AL17" s="68"/>
      <c r="AM17" s="68"/>
      <c r="AN17" s="61"/>
      <c r="AO17" s="62"/>
      <c r="AP17" s="61"/>
      <c r="AQ17" s="65"/>
      <c r="AR17" s="66"/>
      <c r="AS17" s="67"/>
      <c r="AT17" s="68"/>
      <c r="AU17" s="68"/>
      <c r="AV17" s="68"/>
      <c r="AW17" s="61"/>
      <c r="AX17" s="62"/>
      <c r="AY17" s="61"/>
      <c r="AZ17" s="65"/>
      <c r="BA17" s="66"/>
      <c r="BB17" s="67"/>
      <c r="BC17" s="68"/>
      <c r="BD17" s="68"/>
      <c r="BE17" s="68"/>
      <c r="BF17" s="61"/>
      <c r="BG17" s="62"/>
      <c r="BH17" s="61"/>
      <c r="BI17" s="65"/>
      <c r="BJ17" s="66"/>
      <c r="BK17" s="67"/>
      <c r="BL17" s="68"/>
      <c r="BM17" s="68"/>
      <c r="BN17" s="68"/>
      <c r="BO17" s="63"/>
      <c r="BP17" s="64"/>
      <c r="BQ17" s="61"/>
      <c r="BR17" s="65"/>
      <c r="BS17" s="66"/>
      <c r="BT17" s="67"/>
      <c r="BU17" s="68"/>
      <c r="BV17" s="68"/>
      <c r="BW17" s="68"/>
      <c r="BX17" s="63"/>
      <c r="BY17" s="64"/>
      <c r="BZ17" s="61"/>
      <c r="CA17" s="65"/>
      <c r="CB17" s="66"/>
      <c r="CC17" s="67"/>
      <c r="CD17" s="68"/>
      <c r="CE17" s="68"/>
      <c r="CF17" s="68"/>
      <c r="CG17" s="63"/>
      <c r="CH17" s="64"/>
      <c r="CI17" s="61"/>
      <c r="CJ17" s="65"/>
      <c r="CK17" s="66"/>
      <c r="CL17" s="67"/>
      <c r="CM17" s="68"/>
      <c r="CN17" s="68"/>
      <c r="CO17" s="68"/>
      <c r="CP17" s="69"/>
      <c r="CQ17" s="66"/>
      <c r="CR17" s="66"/>
      <c r="CS17" s="66"/>
      <c r="CT17" s="70"/>
    </row>
    <row r="18" spans="1:99">
      <c r="A18" s="19">
        <f>AC18</f>
        <v>0.69480519480519</v>
      </c>
      <c r="B18" s="39"/>
      <c r="C18" s="39"/>
      <c r="D18" s="39"/>
      <c r="E18" s="39"/>
      <c r="F18" s="39"/>
      <c r="G18" s="39"/>
      <c r="H18" s="40" t="s">
        <v>136</v>
      </c>
      <c r="I18" s="40"/>
      <c r="J18" s="40"/>
      <c r="K18" s="179">
        <f>SUM(K6:K17)</f>
        <v>770000</v>
      </c>
      <c r="L18" s="41">
        <f>SUM(L6:L17)</f>
        <v>959</v>
      </c>
      <c r="M18" s="41">
        <f>SUM(M6:M17)</f>
        <v>338</v>
      </c>
      <c r="N18" s="41">
        <f>SUM(N6:N17)</f>
        <v>715</v>
      </c>
      <c r="O18" s="41">
        <f>SUM(O6:O17)</f>
        <v>113</v>
      </c>
      <c r="P18" s="41">
        <f>SUM(P6:P17)</f>
        <v>0</v>
      </c>
      <c r="Q18" s="41">
        <f>SUM(Q6:Q17)</f>
        <v>113</v>
      </c>
      <c r="R18" s="42">
        <f>IFERROR(Q18/N18,"-")</f>
        <v>0.15804195804196</v>
      </c>
      <c r="S18" s="76">
        <f>SUM(S6:S17)</f>
        <v>32</v>
      </c>
      <c r="T18" s="76">
        <f>SUM(T6:T17)</f>
        <v>13</v>
      </c>
      <c r="U18" s="42">
        <f>IFERROR(S18/Q18,"-")</f>
        <v>0.28318584070796</v>
      </c>
      <c r="V18" s="43">
        <f>IFERROR(K18/Q18,"-")</f>
        <v>6814.1592920354</v>
      </c>
      <c r="W18" s="44">
        <f>SUM(W6:W17)</f>
        <v>20</v>
      </c>
      <c r="X18" s="42">
        <f>IFERROR(W18/Q18,"-")</f>
        <v>0.17699115044248</v>
      </c>
      <c r="Y18" s="179">
        <f>SUM(Y6:Y17)</f>
        <v>535000</v>
      </c>
      <c r="Z18" s="179">
        <f>IFERROR(Y18/Q18,"-")</f>
        <v>4734.5132743363</v>
      </c>
      <c r="AA18" s="179">
        <f>IFERROR(Y18/W18,"-")</f>
        <v>26750</v>
      </c>
      <c r="AB18" s="179">
        <f>Y18-K18</f>
        <v>-235000</v>
      </c>
      <c r="AC18" s="45">
        <f>Y18/K18</f>
        <v>0.69480519480519</v>
      </c>
      <c r="AD18" s="58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5"/>
    <mergeCell ref="K10:K15"/>
    <mergeCell ref="V10:V15"/>
    <mergeCell ref="AB10:AB15"/>
    <mergeCell ref="AC10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137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0.232</v>
      </c>
      <c r="B6" s="184" t="s">
        <v>138</v>
      </c>
      <c r="C6" s="184" t="s">
        <v>122</v>
      </c>
      <c r="D6" s="184" t="s">
        <v>139</v>
      </c>
      <c r="E6" s="184" t="s">
        <v>140</v>
      </c>
      <c r="F6" s="184" t="s">
        <v>141</v>
      </c>
      <c r="G6" s="184" t="s">
        <v>61</v>
      </c>
      <c r="H6" s="87" t="s">
        <v>142</v>
      </c>
      <c r="I6" s="87" t="s">
        <v>143</v>
      </c>
      <c r="J6" s="87" t="s">
        <v>144</v>
      </c>
      <c r="K6" s="176">
        <v>125000</v>
      </c>
      <c r="L6" s="79">
        <v>51</v>
      </c>
      <c r="M6" s="79">
        <v>0</v>
      </c>
      <c r="N6" s="79">
        <v>253</v>
      </c>
      <c r="O6" s="88">
        <v>25</v>
      </c>
      <c r="P6" s="89">
        <v>0</v>
      </c>
      <c r="Q6" s="90">
        <f>O6+P6</f>
        <v>25</v>
      </c>
      <c r="R6" s="80">
        <f>IFERROR(Q6/N6,"-")</f>
        <v>0.098814229249012</v>
      </c>
      <c r="S6" s="79">
        <v>2</v>
      </c>
      <c r="T6" s="79">
        <v>8</v>
      </c>
      <c r="U6" s="80">
        <f>IFERROR(T6/(Q6),"-")</f>
        <v>0.32</v>
      </c>
      <c r="V6" s="81">
        <f>IFERROR(K6/SUM(Q6:Q7),"-")</f>
        <v>1086.9565217391</v>
      </c>
      <c r="W6" s="82">
        <v>2</v>
      </c>
      <c r="X6" s="80">
        <f>IF(Q6=0,"-",W6/Q6)</f>
        <v>0.08</v>
      </c>
      <c r="Y6" s="181">
        <v>21000</v>
      </c>
      <c r="Z6" s="182">
        <f>IFERROR(Y6/Q6,"-")</f>
        <v>840</v>
      </c>
      <c r="AA6" s="182">
        <f>IFERROR(Y6/W6,"-")</f>
        <v>10500</v>
      </c>
      <c r="AB6" s="176">
        <f>SUM(Y6:Y7)-SUM(K6:K7)</f>
        <v>-96000</v>
      </c>
      <c r="AC6" s="83">
        <f>SUM(Y6:Y7)/SUM(K6:K7)</f>
        <v>0.232</v>
      </c>
      <c r="AD6" s="77"/>
      <c r="AE6" s="91">
        <v>3</v>
      </c>
      <c r="AF6" s="92">
        <f>IF(Q6=0,"",IF(AE6=0,"",(AE6/Q6)))</f>
        <v>0.12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9</v>
      </c>
      <c r="AO6" s="98">
        <f>IF(Q6=0,"",IF(AN6=0,"",(AN6/Q6)))</f>
        <v>0.36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6</v>
      </c>
      <c r="AX6" s="104">
        <f>IF(Q6=0,"",IF(AW6=0,"",(AW6/Q6)))</f>
        <v>0.24</v>
      </c>
      <c r="AY6" s="103">
        <v>1</v>
      </c>
      <c r="AZ6" s="105">
        <f>IFERROR(AY6/AW6,"-")</f>
        <v>0.16666666666667</v>
      </c>
      <c r="BA6" s="106">
        <v>13000</v>
      </c>
      <c r="BB6" s="107">
        <f>IFERROR(BA6/AW6,"-")</f>
        <v>2166.6666666667</v>
      </c>
      <c r="BC6" s="108"/>
      <c r="BD6" s="108"/>
      <c r="BE6" s="108">
        <v>1</v>
      </c>
      <c r="BF6" s="109">
        <v>6</v>
      </c>
      <c r="BG6" s="110">
        <f>IF(Q6=0,"",IF(BF6=0,"",(BF6/Q6)))</f>
        <v>0.24</v>
      </c>
      <c r="BH6" s="109">
        <v>1</v>
      </c>
      <c r="BI6" s="111">
        <f>IFERROR(BH6/BF6,"-")</f>
        <v>0.16666666666667</v>
      </c>
      <c r="BJ6" s="112">
        <v>8000</v>
      </c>
      <c r="BK6" s="113">
        <f>IFERROR(BJ6/BF6,"-")</f>
        <v>1333.3333333333</v>
      </c>
      <c r="BL6" s="114"/>
      <c r="BM6" s="114">
        <v>1</v>
      </c>
      <c r="BN6" s="114"/>
      <c r="BO6" s="116"/>
      <c r="BP6" s="117">
        <f>IF(Q6=0,"",IF(BO6=0,"",(BO6/Q6)))</f>
        <v>0</v>
      </c>
      <c r="BQ6" s="118"/>
      <c r="BR6" s="119" t="str">
        <f>IFERROR(BQ6/BO6,"-")</f>
        <v>-</v>
      </c>
      <c r="BS6" s="120"/>
      <c r="BT6" s="121" t="str">
        <f>IFERROR(BS6/BO6,"-")</f>
        <v>-</v>
      </c>
      <c r="BU6" s="122"/>
      <c r="BV6" s="122"/>
      <c r="BW6" s="122"/>
      <c r="BX6" s="123">
        <v>1</v>
      </c>
      <c r="BY6" s="124">
        <f>IF(Q6=0,"",IF(BX6=0,"",(BX6/Q6)))</f>
        <v>0.04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2</v>
      </c>
      <c r="CQ6" s="138">
        <v>21000</v>
      </c>
      <c r="CR6" s="138">
        <v>13000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145</v>
      </c>
      <c r="C7" s="184" t="s">
        <v>122</v>
      </c>
      <c r="D7" s="184"/>
      <c r="E7" s="184"/>
      <c r="F7" s="184"/>
      <c r="G7" s="184" t="s">
        <v>79</v>
      </c>
      <c r="H7" s="87"/>
      <c r="I7" s="87"/>
      <c r="J7" s="87"/>
      <c r="K7" s="176"/>
      <c r="L7" s="79">
        <v>252</v>
      </c>
      <c r="M7" s="79">
        <v>188</v>
      </c>
      <c r="N7" s="79">
        <v>190</v>
      </c>
      <c r="O7" s="88">
        <v>90</v>
      </c>
      <c r="P7" s="89">
        <v>0</v>
      </c>
      <c r="Q7" s="90">
        <f>O7+P7</f>
        <v>90</v>
      </c>
      <c r="R7" s="80">
        <f>IFERROR(Q7/N7,"-")</f>
        <v>0.47368421052632</v>
      </c>
      <c r="S7" s="79">
        <v>8</v>
      </c>
      <c r="T7" s="79">
        <v>17</v>
      </c>
      <c r="U7" s="80">
        <f>IFERROR(T7/(Q7),"-")</f>
        <v>0.18888888888889</v>
      </c>
      <c r="V7" s="81"/>
      <c r="W7" s="82">
        <v>1</v>
      </c>
      <c r="X7" s="80">
        <f>IF(Q7=0,"-",W7/Q7)</f>
        <v>0.011111111111111</v>
      </c>
      <c r="Y7" s="181">
        <v>8000</v>
      </c>
      <c r="Z7" s="182">
        <f>IFERROR(Y7/Q7,"-")</f>
        <v>88.888888888889</v>
      </c>
      <c r="AA7" s="182">
        <f>IFERROR(Y7/W7,"-")</f>
        <v>8000</v>
      </c>
      <c r="AB7" s="176"/>
      <c r="AC7" s="83"/>
      <c r="AD7" s="77"/>
      <c r="AE7" s="91">
        <v>1</v>
      </c>
      <c r="AF7" s="92">
        <f>IF(Q7=0,"",IF(AE7=0,"",(AE7/Q7)))</f>
        <v>0.011111111111111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20</v>
      </c>
      <c r="AO7" s="98">
        <f>IF(Q7=0,"",IF(AN7=0,"",(AN7/Q7)))</f>
        <v>0.22222222222222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13</v>
      </c>
      <c r="AX7" s="104">
        <f>IF(Q7=0,"",IF(AW7=0,"",(AW7/Q7)))</f>
        <v>0.14444444444444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26</v>
      </c>
      <c r="BG7" s="110">
        <f>IF(Q7=0,"",IF(BF7=0,"",(BF7/Q7)))</f>
        <v>0.28888888888889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24</v>
      </c>
      <c r="BP7" s="117">
        <f>IF(Q7=0,"",IF(BO7=0,"",(BO7/Q7)))</f>
        <v>0.26666666666667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5</v>
      </c>
      <c r="BY7" s="124">
        <f>IF(Q7=0,"",IF(BX7=0,"",(BX7/Q7)))</f>
        <v>0.055555555555556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>
        <v>1</v>
      </c>
      <c r="CH7" s="131">
        <f>IF(Q7=0,"",IF(CG7=0,"",(CG7/Q7)))</f>
        <v>0.011111111111111</v>
      </c>
      <c r="CI7" s="132">
        <v>1</v>
      </c>
      <c r="CJ7" s="133">
        <f>IFERROR(CI7/CG7,"-")</f>
        <v>1</v>
      </c>
      <c r="CK7" s="134">
        <v>8000</v>
      </c>
      <c r="CL7" s="135">
        <f>IFERROR(CK7/CG7,"-")</f>
        <v>8000</v>
      </c>
      <c r="CM7" s="136"/>
      <c r="CN7" s="136">
        <v>1</v>
      </c>
      <c r="CO7" s="136"/>
      <c r="CP7" s="137">
        <v>1</v>
      </c>
      <c r="CQ7" s="138">
        <v>8000</v>
      </c>
      <c r="CR7" s="138">
        <v>8000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30"/>
      <c r="B8" s="84"/>
      <c r="C8" s="84"/>
      <c r="D8" s="85"/>
      <c r="E8" s="85"/>
      <c r="F8" s="85"/>
      <c r="G8" s="86"/>
      <c r="H8" s="87"/>
      <c r="I8" s="87"/>
      <c r="J8" s="87"/>
      <c r="K8" s="177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3"/>
      <c r="Z8" s="183"/>
      <c r="AA8" s="183"/>
      <c r="AB8" s="183"/>
      <c r="AC8" s="33"/>
      <c r="AD8" s="57"/>
      <c r="AE8" s="61"/>
      <c r="AF8" s="62"/>
      <c r="AG8" s="61"/>
      <c r="AH8" s="65"/>
      <c r="AI8" s="66"/>
      <c r="AJ8" s="67"/>
      <c r="AK8" s="68"/>
      <c r="AL8" s="68"/>
      <c r="AM8" s="68"/>
      <c r="AN8" s="61"/>
      <c r="AO8" s="62"/>
      <c r="AP8" s="61"/>
      <c r="AQ8" s="65"/>
      <c r="AR8" s="66"/>
      <c r="AS8" s="67"/>
      <c r="AT8" s="68"/>
      <c r="AU8" s="68"/>
      <c r="AV8" s="68"/>
      <c r="AW8" s="61"/>
      <c r="AX8" s="62"/>
      <c r="AY8" s="61"/>
      <c r="AZ8" s="65"/>
      <c r="BA8" s="66"/>
      <c r="BB8" s="67"/>
      <c r="BC8" s="68"/>
      <c r="BD8" s="68"/>
      <c r="BE8" s="68"/>
      <c r="BF8" s="61"/>
      <c r="BG8" s="62"/>
      <c r="BH8" s="61"/>
      <c r="BI8" s="65"/>
      <c r="BJ8" s="66"/>
      <c r="BK8" s="67"/>
      <c r="BL8" s="68"/>
      <c r="BM8" s="68"/>
      <c r="BN8" s="68"/>
      <c r="BO8" s="63"/>
      <c r="BP8" s="64"/>
      <c r="BQ8" s="61"/>
      <c r="BR8" s="65"/>
      <c r="BS8" s="66"/>
      <c r="BT8" s="67"/>
      <c r="BU8" s="68"/>
      <c r="BV8" s="68"/>
      <c r="BW8" s="68"/>
      <c r="BX8" s="63"/>
      <c r="BY8" s="64"/>
      <c r="BZ8" s="61"/>
      <c r="CA8" s="65"/>
      <c r="CB8" s="66"/>
      <c r="CC8" s="67"/>
      <c r="CD8" s="68"/>
      <c r="CE8" s="68"/>
      <c r="CF8" s="68"/>
      <c r="CG8" s="63"/>
      <c r="CH8" s="64"/>
      <c r="CI8" s="61"/>
      <c r="CJ8" s="65"/>
      <c r="CK8" s="66"/>
      <c r="CL8" s="67"/>
      <c r="CM8" s="68"/>
      <c r="CN8" s="68"/>
      <c r="CO8" s="68"/>
      <c r="CP8" s="69"/>
      <c r="CQ8" s="66"/>
      <c r="CR8" s="66"/>
      <c r="CS8" s="66"/>
      <c r="CT8" s="70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3"/>
      <c r="K9" s="178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3"/>
      <c r="Z9" s="183"/>
      <c r="AA9" s="183"/>
      <c r="AB9" s="183"/>
      <c r="AC9" s="33"/>
      <c r="AD9" s="59"/>
      <c r="AE9" s="61"/>
      <c r="AF9" s="62"/>
      <c r="AG9" s="61"/>
      <c r="AH9" s="65"/>
      <c r="AI9" s="66"/>
      <c r="AJ9" s="67"/>
      <c r="AK9" s="68"/>
      <c r="AL9" s="68"/>
      <c r="AM9" s="68"/>
      <c r="AN9" s="61"/>
      <c r="AO9" s="62"/>
      <c r="AP9" s="61"/>
      <c r="AQ9" s="65"/>
      <c r="AR9" s="66"/>
      <c r="AS9" s="67"/>
      <c r="AT9" s="68"/>
      <c r="AU9" s="68"/>
      <c r="AV9" s="68"/>
      <c r="AW9" s="61"/>
      <c r="AX9" s="62"/>
      <c r="AY9" s="61"/>
      <c r="AZ9" s="65"/>
      <c r="BA9" s="66"/>
      <c r="BB9" s="67"/>
      <c r="BC9" s="68"/>
      <c r="BD9" s="68"/>
      <c r="BE9" s="68"/>
      <c r="BF9" s="61"/>
      <c r="BG9" s="62"/>
      <c r="BH9" s="61"/>
      <c r="BI9" s="65"/>
      <c r="BJ9" s="66"/>
      <c r="BK9" s="67"/>
      <c r="BL9" s="68"/>
      <c r="BM9" s="68"/>
      <c r="BN9" s="68"/>
      <c r="BO9" s="63"/>
      <c r="BP9" s="64"/>
      <c r="BQ9" s="61"/>
      <c r="BR9" s="65"/>
      <c r="BS9" s="66"/>
      <c r="BT9" s="67"/>
      <c r="BU9" s="68"/>
      <c r="BV9" s="68"/>
      <c r="BW9" s="68"/>
      <c r="BX9" s="63"/>
      <c r="BY9" s="64"/>
      <c r="BZ9" s="61"/>
      <c r="CA9" s="65"/>
      <c r="CB9" s="66"/>
      <c r="CC9" s="67"/>
      <c r="CD9" s="68"/>
      <c r="CE9" s="68"/>
      <c r="CF9" s="68"/>
      <c r="CG9" s="63"/>
      <c r="CH9" s="64"/>
      <c r="CI9" s="61"/>
      <c r="CJ9" s="65"/>
      <c r="CK9" s="66"/>
      <c r="CL9" s="67"/>
      <c r="CM9" s="68"/>
      <c r="CN9" s="68"/>
      <c r="CO9" s="68"/>
      <c r="CP9" s="69"/>
      <c r="CQ9" s="66"/>
      <c r="CR9" s="66"/>
      <c r="CS9" s="66"/>
      <c r="CT9" s="70"/>
    </row>
    <row r="10" spans="1:99">
      <c r="A10" s="19">
        <f>AC10</f>
        <v>0.232</v>
      </c>
      <c r="B10" s="39"/>
      <c r="C10" s="39"/>
      <c r="D10" s="39"/>
      <c r="E10" s="39"/>
      <c r="F10" s="39"/>
      <c r="G10" s="39"/>
      <c r="H10" s="40" t="s">
        <v>146</v>
      </c>
      <c r="I10" s="40"/>
      <c r="J10" s="40"/>
      <c r="K10" s="179">
        <f>SUM(K6:K9)</f>
        <v>125000</v>
      </c>
      <c r="L10" s="41">
        <f>SUM(L6:L9)</f>
        <v>303</v>
      </c>
      <c r="M10" s="41">
        <f>SUM(M6:M9)</f>
        <v>188</v>
      </c>
      <c r="N10" s="41">
        <f>SUM(N6:N9)</f>
        <v>443</v>
      </c>
      <c r="O10" s="41">
        <f>SUM(O6:O9)</f>
        <v>115</v>
      </c>
      <c r="P10" s="41">
        <f>SUM(P6:P9)</f>
        <v>0</v>
      </c>
      <c r="Q10" s="41">
        <f>SUM(Q6:Q9)</f>
        <v>115</v>
      </c>
      <c r="R10" s="42">
        <f>IFERROR(Q10/N10,"-")</f>
        <v>0.25959367945824</v>
      </c>
      <c r="S10" s="76">
        <f>SUM(S6:S9)</f>
        <v>10</v>
      </c>
      <c r="T10" s="76">
        <f>SUM(T6:T9)</f>
        <v>25</v>
      </c>
      <c r="U10" s="42">
        <f>IFERROR(S10/Q10,"-")</f>
        <v>0.08695652173913</v>
      </c>
      <c r="V10" s="43">
        <f>IFERROR(K10/Q10,"-")</f>
        <v>1086.9565217391</v>
      </c>
      <c r="W10" s="44">
        <f>SUM(W6:W9)</f>
        <v>3</v>
      </c>
      <c r="X10" s="42">
        <f>IFERROR(W10/Q10,"-")</f>
        <v>0.026086956521739</v>
      </c>
      <c r="Y10" s="179">
        <f>SUM(Y6:Y9)</f>
        <v>29000</v>
      </c>
      <c r="Z10" s="179">
        <f>IFERROR(Y10/Q10,"-")</f>
        <v>252.17391304348</v>
      </c>
      <c r="AA10" s="179">
        <f>IFERROR(Y10/W10,"-")</f>
        <v>9666.6666666667</v>
      </c>
      <c r="AB10" s="179">
        <f>Y10-K10</f>
        <v>-96000</v>
      </c>
      <c r="AC10" s="45">
        <f>Y10/K10</f>
        <v>0.232</v>
      </c>
      <c r="AD10" s="58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