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<sst xmlns="http://schemas.openxmlformats.org/spreadsheetml/2006/main" uniqueCount="172">
  <si>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</si>
  <si>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</si>
  <si>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</si>
  <si>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</si>
  <si>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</si>
  <si>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</si>
  <si>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</si>
  <si>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</si>
  <si>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</si>
  <si>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</si>
  <si>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</si>
  <si>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</si>
  <si>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</si>
  <si>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</si>
  <si>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</si>
  <si>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</si>
  <si>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</si>
  <si>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</si>
  <si>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</si>
  <si>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</si>
  <si>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</si>
  <si>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</si>
  <si>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</si>
  <si>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</si>
  <si>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</si>
  <si>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</si>
  <si>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</si>
  <si>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</si>
  <si>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</si>
  <si>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</si>
  <si>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</si>
  <si>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</si>
  <si>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</si>
  <si>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</si>
  <si>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</si>
  <si>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</si>
  <si>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</si>
  <si>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</si>
  <si>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</si>
  <si>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</si>
  <si>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</si>
  <si>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</si>
  <si>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</si>
  <si>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</si>
  <si>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</si>
  <si>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</si>
  <si>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</si>
  <si>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</si>
  <si>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</si>
  <si>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</si>
  <si>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</si>
  <si>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</si>
  <si>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</si>
  <si>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</si>
  <si>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</si>
  <si>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</si>
  <si>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</si>
  <si>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sd1733</t>
  </si>
  <si>
    <t>インターカラー</t>
  </si>
  <si>
    <t>デリヘル版（塩見彩）</t>
  </si>
  <si>
    <t>お願い一度だけ試してダメならすぐ退会していいから</t>
  </si>
  <si>
    <t>lp02</t>
  </si>
  <si>
    <t>サンスポ関東</t>
  </si>
  <si>
    <t>4C終面全5段</t>
  </si>
  <si>
    <t>3月20日(土)</t>
  </si>
  <si>
    <t>sd1734</t>
  </si>
  <si>
    <t>空電</t>
  </si>
  <si>
    <t>sd1735</t>
  </si>
  <si>
    <t>サンスポ関西</t>
  </si>
  <si>
    <t>全5段</t>
  </si>
  <si>
    <t>3月07日(日)</t>
  </si>
  <si>
    <t>sd1736</t>
  </si>
  <si>
    <t>sd1737</t>
  </si>
  <si>
    <t>新書籍版（塩見彩）</t>
  </si>
  <si>
    <t>久々に興奮しました</t>
  </si>
  <si>
    <t>3月14日(日)</t>
  </si>
  <si>
    <t>sd1738</t>
  </si>
  <si>
    <t>sd1739</t>
  </si>
  <si>
    <t>①旧デイリー風（塩見彩）</t>
  </si>
  <si>
    <t>①1日1回かんたん出会い隙間時間に少しだけでOK</t>
  </si>
  <si>
    <t>半2段・半3段つかみ10段保証</t>
  </si>
  <si>
    <t>1～10日</t>
  </si>
  <si>
    <t>sd1740</t>
  </si>
  <si>
    <t>②大正版（）</t>
  </si>
  <si>
    <t>160「直で会う！オンラインなんて面倒だ。」</t>
  </si>
  <si>
    <t>11～20日</t>
  </si>
  <si>
    <t>sd1741</t>
  </si>
  <si>
    <t>③胸の上広告版（）</t>
  </si>
  <si>
    <t>161「出会い24時！いっぱい誘われすぎて申し訳ない」</t>
  </si>
  <si>
    <t>21～31日</t>
  </si>
  <si>
    <t>sd1742</t>
  </si>
  <si>
    <t>(空電共通)</t>
  </si>
  <si>
    <t>sd1743</t>
  </si>
  <si>
    <t>①旧デイリー風（）</t>
  </si>
  <si>
    <t>sd1744</t>
  </si>
  <si>
    <t>sd1745</t>
  </si>
  <si>
    <t>sd1746</t>
  </si>
  <si>
    <t>sd1747</t>
  </si>
  <si>
    <t>大正版（塩見彩）</t>
  </si>
  <si>
    <t>159「加齢臭、薄毛、肥満、そのままでいいの！！」</t>
  </si>
  <si>
    <t>スポニチ関東</t>
  </si>
  <si>
    <t>4C雑報</t>
  </si>
  <si>
    <t>3月06日(土)</t>
  </si>
  <si>
    <t>sd1748</t>
  </si>
  <si>
    <t>sd1749</t>
  </si>
  <si>
    <t>興奮版（塩見彩）</t>
  </si>
  <si>
    <t>sd1750</t>
  </si>
  <si>
    <t>sd1751</t>
  </si>
  <si>
    <t>コンパニオン版（塩見彩）</t>
  </si>
  <si>
    <t>sd1752</t>
  </si>
  <si>
    <t>sd1753</t>
  </si>
  <si>
    <t>旧デイリー風（塩見彩）</t>
  </si>
  <si>
    <t>162「男性が不足しているため、取り合いになりません」</t>
  </si>
  <si>
    <t>3月28日(日)</t>
  </si>
  <si>
    <t>sd1754</t>
  </si>
  <si>
    <t>sd1755</t>
  </si>
  <si>
    <t>東スポ・大スポ・九スポ・中京</t>
  </si>
  <si>
    <t>記事枠</t>
  </si>
  <si>
    <t>3月25日(木)</t>
  </si>
  <si>
    <t>sd1756</t>
  </si>
  <si>
    <t>sd1757</t>
  </si>
  <si>
    <t>記事(ノーマル)（）</t>
  </si>
  <si>
    <t>デイリースポーツ関西</t>
  </si>
  <si>
    <t>4C記事枠</t>
  </si>
  <si>
    <t>sd1758</t>
  </si>
  <si>
    <t>記事(黄)（）</t>
  </si>
  <si>
    <t>3月13日(土)</t>
  </si>
  <si>
    <t>sd1759</t>
  </si>
  <si>
    <t>記事(赤)（）</t>
  </si>
  <si>
    <t>3月21日(日)</t>
  </si>
  <si>
    <t>sd1760</t>
  </si>
  <si>
    <t>記事(青)（）</t>
  </si>
  <si>
    <t>3月27日(土)</t>
  </si>
  <si>
    <t>sd1761</t>
  </si>
  <si>
    <t>共通</t>
  </si>
  <si>
    <t>新聞 TOTAL</t>
  </si>
  <si>
    <t>●雑誌 広告</t>
  </si>
  <si>
    <t>dz118</t>
  </si>
  <si>
    <t>ぶんか社</t>
  </si>
  <si>
    <t>黄色黒版（ソフトver）（塩見彩）</t>
  </si>
  <si>
    <t>女性が好きな私にとって神サイトです</t>
  </si>
  <si>
    <t>EX MAX</t>
  </si>
  <si>
    <t>表4</t>
  </si>
  <si>
    <t>3月26日(金)</t>
  </si>
  <si>
    <t>dz119</t>
  </si>
  <si>
    <t>ak286</t>
  </si>
  <si>
    <t>アドライヴ</t>
  </si>
  <si>
    <t>大洋図書</t>
  </si>
  <si>
    <t>2Pスポーツ新聞_v01_どきどき(塩見彩さん)</t>
  </si>
  <si>
    <t>実話ナックルズGOLD</t>
  </si>
  <si>
    <t>4C2P</t>
  </si>
  <si>
    <t>3月08日(月)</t>
  </si>
  <si>
    <t>ak287</t>
  </si>
  <si>
    <t>ht193</t>
  </si>
  <si>
    <t>RNパック</t>
  </si>
  <si>
    <t>3月01日(月)</t>
  </si>
  <si>
    <t>ht194</t>
  </si>
  <si>
    <t>ht195</t>
  </si>
  <si>
    <t>ht196</t>
  </si>
  <si>
    <t>ht197</t>
  </si>
  <si>
    <t>ht198</t>
  </si>
  <si>
    <t>雑誌 TOTAL</t>
  </si>
  <si>
    <t>●DVD 広告</t>
  </si>
  <si>
    <t>pk247</t>
  </si>
  <si>
    <t>三和出版</t>
  </si>
  <si>
    <t>DVD漫画たかし</t>
  </si>
  <si>
    <t>A4、全国書店売、1480円、3万部</t>
  </si>
  <si>
    <t>衝撃的浮気映像</t>
  </si>
  <si>
    <t>DVD貼付面4C1/3P</t>
  </si>
  <si>
    <t>3月22日(月)</t>
  </si>
  <si>
    <t>pk248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</si>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</sst>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0.27368421052632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19</v>
      </c>
      <c r="M6" s="79">
        <v>0</v>
      </c>
      <c r="N6" s="79">
        <v>99</v>
      </c>
      <c r="O6" s="88">
        <v>7</v>
      </c>
      <c r="P6" s="89">
        <v>0</v>
      </c>
      <c r="Q6" s="90">
        <f>O6+P6</f>
        <v>7</v>
      </c>
      <c r="R6" s="80">
        <f>IFERROR(Q6/N6,"-")</f>
        <v>0.070707070707071</v>
      </c>
      <c r="S6" s="79">
        <v>0</v>
      </c>
      <c r="T6" s="79">
        <v>2</v>
      </c>
      <c r="U6" s="80">
        <f>IFERROR(T6/(Q6),"-")</f>
        <v>0.28571428571429</v>
      </c>
      <c r="V6" s="81">
        <f>IFERROR(K6/SUM(Q6:Q11),"-")</f>
        <v>14250</v>
      </c>
      <c r="W6" s="82">
        <v>1</v>
      </c>
      <c r="X6" s="80">
        <f>IF(Q6=0,"-",W6/Q6)</f>
        <v>0.14285714285714</v>
      </c>
      <c r="Y6" s="181">
        <v>5000</v>
      </c>
      <c r="Z6" s="182">
        <f>IFERROR(Y6/Q6,"-")</f>
        <v>714.28571428571</v>
      </c>
      <c r="AA6" s="182">
        <f>IFERROR(Y6/W6,"-")</f>
        <v>5000</v>
      </c>
      <c r="AB6" s="176">
        <f>SUM(Y6:Y11)-SUM(K6:K11)</f>
        <v>-414000</v>
      </c>
      <c r="AC6" s="83">
        <f>SUM(Y6:Y11)/SUM(K6:K11)</f>
        <v>0.27368421052632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0.14285714285714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0.14285714285714</v>
      </c>
      <c r="AY6" s="103">
        <v>1</v>
      </c>
      <c r="AZ6" s="105">
        <f>IFERROR(AY6/AW6,"-")</f>
        <v>1</v>
      </c>
      <c r="BA6" s="106">
        <v>5000</v>
      </c>
      <c r="BB6" s="107">
        <f>IFERROR(BA6/AW6,"-")</f>
        <v>5000</v>
      </c>
      <c r="BC6" s="108">
        <v>1</v>
      </c>
      <c r="BD6" s="108"/>
      <c r="BE6" s="108"/>
      <c r="BF6" s="109">
        <v>1</v>
      </c>
      <c r="BG6" s="110">
        <f>IF(Q6=0,"",IF(BF6=0,"",(BF6/Q6)))</f>
        <v>0.14285714285714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0.28571428571429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0.28571428571429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51</v>
      </c>
      <c r="M7" s="79">
        <v>37</v>
      </c>
      <c r="N7" s="79">
        <v>22</v>
      </c>
      <c r="O7" s="88">
        <v>9</v>
      </c>
      <c r="P7" s="89">
        <v>0</v>
      </c>
      <c r="Q7" s="90">
        <f>O7+P7</f>
        <v>9</v>
      </c>
      <c r="R7" s="80">
        <f>IFERROR(Q7/N7,"-")</f>
        <v>0.40909090909091</v>
      </c>
      <c r="S7" s="79">
        <v>2</v>
      </c>
      <c r="T7" s="79">
        <v>2</v>
      </c>
      <c r="U7" s="80">
        <f>IFERROR(T7/(Q7),"-")</f>
        <v>0.22222222222222</v>
      </c>
      <c r="V7" s="81"/>
      <c r="W7" s="82">
        <v>2</v>
      </c>
      <c r="X7" s="80">
        <f>IF(Q7=0,"-",W7/Q7)</f>
        <v>0.22222222222222</v>
      </c>
      <c r="Y7" s="181">
        <v>18000</v>
      </c>
      <c r="Z7" s="182">
        <f>IFERROR(Y7/Q7,"-")</f>
        <v>2000</v>
      </c>
      <c r="AA7" s="182">
        <f>IFERROR(Y7/W7,"-")</f>
        <v>9000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0.11111111111111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0.22222222222222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3</v>
      </c>
      <c r="BY7" s="124">
        <f>IF(Q7=0,"",IF(BX7=0,"",(BX7/Q7)))</f>
        <v>0.33333333333333</v>
      </c>
      <c r="BZ7" s="125">
        <v>1</v>
      </c>
      <c r="CA7" s="126">
        <f>IFERROR(BZ7/BX7,"-")</f>
        <v>0.33333333333333</v>
      </c>
      <c r="CB7" s="127">
        <v>13000</v>
      </c>
      <c r="CC7" s="128">
        <f>IFERROR(CB7/BX7,"-")</f>
        <v>4333.3333333333</v>
      </c>
      <c r="CD7" s="129"/>
      <c r="CE7" s="129"/>
      <c r="CF7" s="129">
        <v>1</v>
      </c>
      <c r="CG7" s="130">
        <v>2</v>
      </c>
      <c r="CH7" s="131">
        <f>IF(Q7=0,"",IF(CG7=0,"",(CG7/Q7)))</f>
        <v>0.22222222222222</v>
      </c>
      <c r="CI7" s="132">
        <v>1</v>
      </c>
      <c r="CJ7" s="133">
        <f>IFERROR(CI7/CG7,"-")</f>
        <v>0.5</v>
      </c>
      <c r="CK7" s="134">
        <v>5000</v>
      </c>
      <c r="CL7" s="135">
        <f>IFERROR(CK7/CG7,"-")</f>
        <v>2500</v>
      </c>
      <c r="CM7" s="136">
        <v>1</v>
      </c>
      <c r="CN7" s="136"/>
      <c r="CO7" s="136"/>
      <c r="CP7" s="137">
        <v>2</v>
      </c>
      <c r="CQ7" s="138">
        <v>18000</v>
      </c>
      <c r="CR7" s="138">
        <v>13000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69</v>
      </c>
      <c r="J8" s="186" t="s">
        <v>70</v>
      </c>
      <c r="K8" s="176"/>
      <c r="L8" s="79">
        <v>16</v>
      </c>
      <c r="M8" s="79">
        <v>0</v>
      </c>
      <c r="N8" s="79">
        <v>67</v>
      </c>
      <c r="O8" s="88">
        <v>6</v>
      </c>
      <c r="P8" s="89">
        <v>0</v>
      </c>
      <c r="Q8" s="90">
        <f>O8+P8</f>
        <v>6</v>
      </c>
      <c r="R8" s="80">
        <f>IFERROR(Q8/N8,"-")</f>
        <v>0.08955223880597</v>
      </c>
      <c r="S8" s="79">
        <v>1</v>
      </c>
      <c r="T8" s="79">
        <v>1</v>
      </c>
      <c r="U8" s="80">
        <f>IFERROR(T8/(Q8),"-")</f>
        <v>0.16666666666667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0.16666666666667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3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44</v>
      </c>
      <c r="M9" s="79">
        <v>31</v>
      </c>
      <c r="N9" s="79">
        <v>14</v>
      </c>
      <c r="O9" s="88">
        <v>6</v>
      </c>
      <c r="P9" s="89">
        <v>0</v>
      </c>
      <c r="Q9" s="90">
        <f>O9+P9</f>
        <v>6</v>
      </c>
      <c r="R9" s="80">
        <f>IFERROR(Q9/N9,"-")</f>
        <v>0.42857142857143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0.16666666666667</v>
      </c>
      <c r="Y9" s="181">
        <v>15000</v>
      </c>
      <c r="Z9" s="182">
        <f>IFERROR(Y9/Q9,"-")</f>
        <v>2500</v>
      </c>
      <c r="AA9" s="182">
        <f>IFERROR(Y9/W9,"-")</f>
        <v>15000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0.33333333333333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0.16666666666667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0.16666666666667</v>
      </c>
      <c r="CI9" s="132">
        <v>1</v>
      </c>
      <c r="CJ9" s="133">
        <f>IFERROR(CI9/CG9,"-")</f>
        <v>1</v>
      </c>
      <c r="CK9" s="134">
        <v>15000</v>
      </c>
      <c r="CL9" s="135">
        <f>IFERROR(CK9/CG9,"-")</f>
        <v>15000</v>
      </c>
      <c r="CM9" s="136"/>
      <c r="CN9" s="136"/>
      <c r="CO9" s="136">
        <v>1</v>
      </c>
      <c r="CP9" s="137">
        <v>1</v>
      </c>
      <c r="CQ9" s="138">
        <v>15000</v>
      </c>
      <c r="CR9" s="138">
        <v>15000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68</v>
      </c>
      <c r="I10" s="87" t="s">
        <v>69</v>
      </c>
      <c r="J10" s="186" t="s">
        <v>75</v>
      </c>
      <c r="K10" s="176"/>
      <c r="L10" s="79">
        <v>10</v>
      </c>
      <c r="M10" s="79">
        <v>0</v>
      </c>
      <c r="N10" s="79">
        <v>56</v>
      </c>
      <c r="O10" s="88">
        <v>4</v>
      </c>
      <c r="P10" s="89">
        <v>0</v>
      </c>
      <c r="Q10" s="90">
        <f>O10+P10</f>
        <v>4</v>
      </c>
      <c r="R10" s="80">
        <f>IFERROR(Q10/N10,"-")</f>
        <v>0.071428571428571</v>
      </c>
      <c r="S10" s="79">
        <v>1</v>
      </c>
      <c r="T10" s="79">
        <v>1</v>
      </c>
      <c r="U10" s="80">
        <f>IFERROR(T10/(Q10),"-")</f>
        <v>0.25</v>
      </c>
      <c r="V10" s="81"/>
      <c r="W10" s="82">
        <v>2</v>
      </c>
      <c r="X10" s="80">
        <f>IF(Q10=0,"-",W10/Q10)</f>
        <v>0.5</v>
      </c>
      <c r="Y10" s="181">
        <v>13000</v>
      </c>
      <c r="Z10" s="182">
        <f>IFERROR(Y10/Q10,"-")</f>
        <v>3250</v>
      </c>
      <c r="AA10" s="182">
        <f>IFERROR(Y10/W10,"-")</f>
        <v>6500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>
        <v>1</v>
      </c>
      <c r="BI10" s="111">
        <f>IFERROR(BH10/BF10,"-")</f>
        <v>1</v>
      </c>
      <c r="BJ10" s="112">
        <v>3000</v>
      </c>
      <c r="BK10" s="113">
        <f>IFERROR(BJ10/BF10,"-")</f>
        <v>3000</v>
      </c>
      <c r="BL10" s="114">
        <v>1</v>
      </c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3</v>
      </c>
      <c r="BY10" s="124">
        <f>IF(Q10=0,"",IF(BX10=0,"",(BX10/Q10)))</f>
        <v>0.75</v>
      </c>
      <c r="BZ10" s="125">
        <v>1</v>
      </c>
      <c r="CA10" s="126">
        <f>IFERROR(BZ10/BX10,"-")</f>
        <v>0.33333333333333</v>
      </c>
      <c r="CB10" s="127">
        <v>10000</v>
      </c>
      <c r="CC10" s="128">
        <f>IFERROR(CB10/BX10,"-")</f>
        <v>3333.3333333333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13000</v>
      </c>
      <c r="CR10" s="138">
        <v>10000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41</v>
      </c>
      <c r="M11" s="79">
        <v>32</v>
      </c>
      <c r="N11" s="79">
        <v>15</v>
      </c>
      <c r="O11" s="88">
        <v>8</v>
      </c>
      <c r="P11" s="89">
        <v>0</v>
      </c>
      <c r="Q11" s="90">
        <f>O11+P11</f>
        <v>8</v>
      </c>
      <c r="R11" s="80">
        <f>IFERROR(Q11/N11,"-")</f>
        <v>0.53333333333333</v>
      </c>
      <c r="S11" s="79">
        <v>2</v>
      </c>
      <c r="T11" s="79">
        <v>2</v>
      </c>
      <c r="U11" s="80">
        <f>IFERROR(T11/(Q11),"-")</f>
        <v>0.25</v>
      </c>
      <c r="V11" s="81"/>
      <c r="W11" s="82">
        <v>4</v>
      </c>
      <c r="X11" s="80">
        <f>IF(Q11=0,"-",W11/Q11)</f>
        <v>0.5</v>
      </c>
      <c r="Y11" s="181">
        <v>105000</v>
      </c>
      <c r="Z11" s="182">
        <f>IFERROR(Y11/Q11,"-")</f>
        <v>13125</v>
      </c>
      <c r="AA11" s="182">
        <f>IFERROR(Y11/W11,"-")</f>
        <v>26250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0.375</v>
      </c>
      <c r="BH11" s="109">
        <v>2</v>
      </c>
      <c r="BI11" s="111">
        <f>IFERROR(BH11/BF11,"-")</f>
        <v>0.66666666666667</v>
      </c>
      <c r="BJ11" s="112">
        <v>24000</v>
      </c>
      <c r="BK11" s="113">
        <f>IFERROR(BJ11/BF11,"-")</f>
        <v>8000</v>
      </c>
      <c r="BL11" s="114">
        <v>1</v>
      </c>
      <c r="BM11" s="114"/>
      <c r="BN11" s="114">
        <v>1</v>
      </c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4</v>
      </c>
      <c r="BY11" s="124">
        <f>IF(Q11=0,"",IF(BX11=0,"",(BX11/Q11)))</f>
        <v>0.5</v>
      </c>
      <c r="BZ11" s="125">
        <v>2</v>
      </c>
      <c r="CA11" s="126">
        <f>IFERROR(BZ11/BX11,"-")</f>
        <v>0.5</v>
      </c>
      <c r="CB11" s="127">
        <v>81000</v>
      </c>
      <c r="CC11" s="128">
        <f>IFERROR(CB11/BX11,"-")</f>
        <v>20250</v>
      </c>
      <c r="CD11" s="129"/>
      <c r="CE11" s="129"/>
      <c r="CF11" s="129">
        <v>2</v>
      </c>
      <c r="CG11" s="130">
        <v>1</v>
      </c>
      <c r="CH11" s="131">
        <f>IF(Q11=0,"",IF(CG11=0,"",(CG11/Q11)))</f>
        <v>0.125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4</v>
      </c>
      <c r="CQ11" s="138">
        <v>105000</v>
      </c>
      <c r="CR11" s="138">
        <v>58000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1.7450666666667</v>
      </c>
      <c r="B12" s="184" t="s">
        <v>77</v>
      </c>
      <c r="C12" s="184" t="s">
        <v>58</v>
      </c>
      <c r="D12" s="184"/>
      <c r="E12" s="184" t="s">
        <v>78</v>
      </c>
      <c r="F12" s="184" t="s">
        <v>79</v>
      </c>
      <c r="G12" s="184" t="s">
        <v>61</v>
      </c>
      <c r="H12" s="87" t="s">
        <v>62</v>
      </c>
      <c r="I12" s="87" t="s">
        <v>80</v>
      </c>
      <c r="J12" s="87" t="s">
        <v>81</v>
      </c>
      <c r="K12" s="176">
        <v>375000</v>
      </c>
      <c r="L12" s="79">
        <v>9</v>
      </c>
      <c r="M12" s="79">
        <v>0</v>
      </c>
      <c r="N12" s="79">
        <v>46</v>
      </c>
      <c r="O12" s="88">
        <v>3</v>
      </c>
      <c r="P12" s="89">
        <v>0</v>
      </c>
      <c r="Q12" s="90">
        <f>O12+P12</f>
        <v>3</v>
      </c>
      <c r="R12" s="80">
        <f>IFERROR(Q12/N12,"-")</f>
        <v>0.065217391304348</v>
      </c>
      <c r="S12" s="79">
        <v>0</v>
      </c>
      <c r="T12" s="79">
        <v>0</v>
      </c>
      <c r="U12" s="80">
        <f>IFERROR(T12/(Q12),"-")</f>
        <v>0</v>
      </c>
      <c r="V12" s="81">
        <f>IFERROR(K12/SUM(Q12:Q19),"-")</f>
        <v>8333.3333333333</v>
      </c>
      <c r="W12" s="82">
        <v>1</v>
      </c>
      <c r="X12" s="80">
        <f>IF(Q12=0,"-",W12/Q12)</f>
        <v>0.33333333333333</v>
      </c>
      <c r="Y12" s="181">
        <v>3000</v>
      </c>
      <c r="Z12" s="182">
        <f>IFERROR(Y12/Q12,"-")</f>
        <v>1000</v>
      </c>
      <c r="AA12" s="182">
        <f>IFERROR(Y12/W12,"-")</f>
        <v>3000</v>
      </c>
      <c r="AB12" s="176">
        <f>SUM(Y12:Y19)-SUM(K12:K19)</f>
        <v>279400</v>
      </c>
      <c r="AC12" s="83">
        <f>SUM(Y12:Y19)/SUM(K12:K19)</f>
        <v>1.7450666666667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0.33333333333333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0.33333333333333</v>
      </c>
      <c r="CI12" s="132">
        <v>1</v>
      </c>
      <c r="CJ12" s="133">
        <f>IFERROR(CI12/CG12,"-")</f>
        <v>1</v>
      </c>
      <c r="CK12" s="134">
        <v>3000</v>
      </c>
      <c r="CL12" s="135">
        <f>IFERROR(CK12/CG12,"-")</f>
        <v>3000</v>
      </c>
      <c r="CM12" s="136">
        <v>1</v>
      </c>
      <c r="CN12" s="136"/>
      <c r="CO12" s="136"/>
      <c r="CP12" s="137">
        <v>1</v>
      </c>
      <c r="CQ12" s="138">
        <v>3000</v>
      </c>
      <c r="CR12" s="138">
        <v>3000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83</v>
      </c>
      <c r="F13" s="184" t="s">
        <v>84</v>
      </c>
      <c r="G13" s="184" t="s">
        <v>61</v>
      </c>
      <c r="H13" s="87"/>
      <c r="I13" s="87" t="s">
        <v>80</v>
      </c>
      <c r="J13" s="87" t="s">
        <v>85</v>
      </c>
      <c r="K13" s="176"/>
      <c r="L13" s="79">
        <v>30</v>
      </c>
      <c r="M13" s="79">
        <v>0</v>
      </c>
      <c r="N13" s="79">
        <v>97</v>
      </c>
      <c r="O13" s="88">
        <v>7</v>
      </c>
      <c r="P13" s="89">
        <v>0</v>
      </c>
      <c r="Q13" s="90">
        <f>O13+P13</f>
        <v>7</v>
      </c>
      <c r="R13" s="80">
        <f>IFERROR(Q13/N13,"-")</f>
        <v>0.072164948453608</v>
      </c>
      <c r="S13" s="79">
        <v>3</v>
      </c>
      <c r="T13" s="79">
        <v>0</v>
      </c>
      <c r="U13" s="80">
        <f>IFERROR(T13/(Q13),"-")</f>
        <v>0</v>
      </c>
      <c r="V13" s="81"/>
      <c r="W13" s="82">
        <v>3</v>
      </c>
      <c r="X13" s="80">
        <f>IF(Q13=0,"-",W13/Q13)</f>
        <v>0.42857142857143</v>
      </c>
      <c r="Y13" s="181">
        <v>88000</v>
      </c>
      <c r="Z13" s="182">
        <f>IFERROR(Y13/Q13,"-")</f>
        <v>12571.428571429</v>
      </c>
      <c r="AA13" s="182">
        <f>IFERROR(Y13/W13,"-")</f>
        <v>29333.333333333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0.14285714285714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3</v>
      </c>
      <c r="BP13" s="117">
        <f>IF(Q13=0,"",IF(BO13=0,"",(BO13/Q13)))</f>
        <v>0.42857142857143</v>
      </c>
      <c r="BQ13" s="118">
        <v>2</v>
      </c>
      <c r="BR13" s="119">
        <f>IFERROR(BQ13/BO13,"-")</f>
        <v>0.66666666666667</v>
      </c>
      <c r="BS13" s="120">
        <v>73000</v>
      </c>
      <c r="BT13" s="121">
        <f>IFERROR(BS13/BO13,"-")</f>
        <v>24333.333333333</v>
      </c>
      <c r="BU13" s="122">
        <v>1</v>
      </c>
      <c r="BV13" s="122"/>
      <c r="BW13" s="122">
        <v>1</v>
      </c>
      <c r="BX13" s="123">
        <v>3</v>
      </c>
      <c r="BY13" s="124">
        <f>IF(Q13=0,"",IF(BX13=0,"",(BX13/Q13)))</f>
        <v>0.42857142857143</v>
      </c>
      <c r="BZ13" s="125">
        <v>1</v>
      </c>
      <c r="CA13" s="126">
        <f>IFERROR(BZ13/BX13,"-")</f>
        <v>0.33333333333333</v>
      </c>
      <c r="CB13" s="127">
        <v>15000</v>
      </c>
      <c r="CC13" s="128">
        <f>IFERROR(CB13/BX13,"-")</f>
        <v>5000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88000</v>
      </c>
      <c r="CR13" s="138">
        <v>58000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87</v>
      </c>
      <c r="F14" s="184" t="s">
        <v>88</v>
      </c>
      <c r="G14" s="184" t="s">
        <v>61</v>
      </c>
      <c r="H14" s="87"/>
      <c r="I14" s="87" t="s">
        <v>80</v>
      </c>
      <c r="J14" s="87" t="s">
        <v>89</v>
      </c>
      <c r="K14" s="176"/>
      <c r="L14" s="79">
        <v>6</v>
      </c>
      <c r="M14" s="79">
        <v>0</v>
      </c>
      <c r="N14" s="79">
        <v>15</v>
      </c>
      <c r="O14" s="88">
        <v>3</v>
      </c>
      <c r="P14" s="89">
        <v>0</v>
      </c>
      <c r="Q14" s="90">
        <f>O14+P14</f>
        <v>3</v>
      </c>
      <c r="R14" s="80">
        <f>IFERROR(Q14/N14,"-")</f>
        <v>0.2</v>
      </c>
      <c r="S14" s="79">
        <v>0</v>
      </c>
      <c r="T14" s="79">
        <v>1</v>
      </c>
      <c r="U14" s="80">
        <f>IFERROR(T14/(Q14),"-")</f>
        <v>0.33333333333333</v>
      </c>
      <c r="V14" s="81"/>
      <c r="W14" s="82">
        <v>2</v>
      </c>
      <c r="X14" s="80">
        <f>IF(Q14=0,"-",W14/Q14)</f>
        <v>0.66666666666667</v>
      </c>
      <c r="Y14" s="181">
        <v>20000</v>
      </c>
      <c r="Z14" s="182">
        <f>IFERROR(Y14/Q14,"-")</f>
        <v>6666.6666666667</v>
      </c>
      <c r="AA14" s="182">
        <f>IFERROR(Y14/W14,"-")</f>
        <v>10000</v>
      </c>
      <c r="AB14" s="176"/>
      <c r="AC14" s="83"/>
      <c r="AD14" s="77"/>
      <c r="AE14" s="91">
        <v>2</v>
      </c>
      <c r="AF14" s="92">
        <f>IF(Q14=0,"",IF(AE14=0,"",(AE14/Q14)))</f>
        <v>0.66666666666667</v>
      </c>
      <c r="AG14" s="91">
        <v>2</v>
      </c>
      <c r="AH14" s="93">
        <f>IFERROR(AG14/AE14,"-")</f>
        <v>1</v>
      </c>
      <c r="AI14" s="94">
        <v>20000</v>
      </c>
      <c r="AJ14" s="95">
        <f>IFERROR(AI14/AE14,"-")</f>
        <v>10000</v>
      </c>
      <c r="AK14" s="96">
        <v>1</v>
      </c>
      <c r="AL14" s="96"/>
      <c r="AM14" s="96">
        <v>1</v>
      </c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20000</v>
      </c>
      <c r="CR14" s="138">
        <v>15000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90</v>
      </c>
      <c r="C15" s="184" t="s">
        <v>58</v>
      </c>
      <c r="D15" s="184"/>
      <c r="E15" s="184" t="s">
        <v>91</v>
      </c>
      <c r="F15" s="184" t="s">
        <v>91</v>
      </c>
      <c r="G15" s="184" t="s">
        <v>66</v>
      </c>
      <c r="H15" s="87"/>
      <c r="I15" s="87"/>
      <c r="J15" s="87"/>
      <c r="K15" s="176"/>
      <c r="L15" s="79">
        <v>102</v>
      </c>
      <c r="M15" s="79">
        <v>58</v>
      </c>
      <c r="N15" s="79">
        <v>69</v>
      </c>
      <c r="O15" s="88">
        <v>12</v>
      </c>
      <c r="P15" s="89">
        <v>0</v>
      </c>
      <c r="Q15" s="90">
        <f>O15+P15</f>
        <v>12</v>
      </c>
      <c r="R15" s="80">
        <f>IFERROR(Q15/N15,"-")</f>
        <v>0.17391304347826</v>
      </c>
      <c r="S15" s="79">
        <v>8</v>
      </c>
      <c r="T15" s="79">
        <v>0</v>
      </c>
      <c r="U15" s="80">
        <f>IFERROR(T15/(Q15),"-")</f>
        <v>0</v>
      </c>
      <c r="V15" s="81"/>
      <c r="W15" s="82">
        <v>7</v>
      </c>
      <c r="X15" s="80">
        <f>IF(Q15=0,"-",W15/Q15)</f>
        <v>0.58333333333333</v>
      </c>
      <c r="Y15" s="181">
        <v>302000</v>
      </c>
      <c r="Z15" s="182">
        <f>IFERROR(Y15/Q15,"-")</f>
        <v>25166.666666667</v>
      </c>
      <c r="AA15" s="182">
        <f>IFERROR(Y15/W15,"-")</f>
        <v>43142.857142857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0.16666666666667</v>
      </c>
      <c r="BQ15" s="118">
        <v>1</v>
      </c>
      <c r="BR15" s="119">
        <f>IFERROR(BQ15/BO15,"-")</f>
        <v>0.5</v>
      </c>
      <c r="BS15" s="120">
        <v>43000</v>
      </c>
      <c r="BT15" s="121">
        <f>IFERROR(BS15/BO15,"-")</f>
        <v>21500</v>
      </c>
      <c r="BU15" s="122"/>
      <c r="BV15" s="122"/>
      <c r="BW15" s="122">
        <v>1</v>
      </c>
      <c r="BX15" s="123">
        <v>6</v>
      </c>
      <c r="BY15" s="124">
        <f>IF(Q15=0,"",IF(BX15=0,"",(BX15/Q15)))</f>
        <v>0.5</v>
      </c>
      <c r="BZ15" s="125">
        <v>3</v>
      </c>
      <c r="CA15" s="126">
        <f>IFERROR(BZ15/BX15,"-")</f>
        <v>0.5</v>
      </c>
      <c r="CB15" s="127">
        <v>59000</v>
      </c>
      <c r="CC15" s="128">
        <f>IFERROR(CB15/BX15,"-")</f>
        <v>9833.3333333333</v>
      </c>
      <c r="CD15" s="129">
        <v>1</v>
      </c>
      <c r="CE15" s="129"/>
      <c r="CF15" s="129">
        <v>2</v>
      </c>
      <c r="CG15" s="130">
        <v>4</v>
      </c>
      <c r="CH15" s="131">
        <f>IF(Q15=0,"",IF(CG15=0,"",(CG15/Q15)))</f>
        <v>0.33333333333333</v>
      </c>
      <c r="CI15" s="132">
        <v>3</v>
      </c>
      <c r="CJ15" s="133">
        <f>IFERROR(CI15/CG15,"-")</f>
        <v>0.75</v>
      </c>
      <c r="CK15" s="134">
        <v>200000</v>
      </c>
      <c r="CL15" s="135">
        <f>IFERROR(CK15/CG15,"-")</f>
        <v>50000</v>
      </c>
      <c r="CM15" s="136">
        <v>1</v>
      </c>
      <c r="CN15" s="136"/>
      <c r="CO15" s="136">
        <v>2</v>
      </c>
      <c r="CP15" s="137">
        <v>7</v>
      </c>
      <c r="CQ15" s="138">
        <v>302000</v>
      </c>
      <c r="CR15" s="138">
        <v>137000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93</v>
      </c>
      <c r="F16" s="184" t="s">
        <v>79</v>
      </c>
      <c r="G16" s="184" t="s">
        <v>61</v>
      </c>
      <c r="H16" s="87" t="s">
        <v>68</v>
      </c>
      <c r="I16" s="87" t="s">
        <v>80</v>
      </c>
      <c r="J16" s="87" t="s">
        <v>81</v>
      </c>
      <c r="K16" s="176"/>
      <c r="L16" s="79">
        <v>12</v>
      </c>
      <c r="M16" s="79">
        <v>0</v>
      </c>
      <c r="N16" s="79">
        <v>39</v>
      </c>
      <c r="O16" s="88">
        <v>2</v>
      </c>
      <c r="P16" s="89">
        <v>0</v>
      </c>
      <c r="Q16" s="90">
        <f>O16+P16</f>
        <v>2</v>
      </c>
      <c r="R16" s="80">
        <f>IFERROR(Q16/N16,"-")</f>
        <v>0.051282051282051</v>
      </c>
      <c r="S16" s="79">
        <v>1</v>
      </c>
      <c r="T16" s="79">
        <v>1</v>
      </c>
      <c r="U16" s="80">
        <f>IFERROR(T16/(Q16),"-")</f>
        <v>0.5</v>
      </c>
      <c r="V16" s="81"/>
      <c r="W16" s="82">
        <v>1</v>
      </c>
      <c r="X16" s="80">
        <f>IF(Q16=0,"-",W16/Q16)</f>
        <v>0.5</v>
      </c>
      <c r="Y16" s="181">
        <v>3000</v>
      </c>
      <c r="Z16" s="182">
        <f>IFERROR(Y16/Q16,"-")</f>
        <v>1500</v>
      </c>
      <c r="AA16" s="182">
        <f>IFERROR(Y16/W16,"-")</f>
        <v>3000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0.5</v>
      </c>
      <c r="BH16" s="109">
        <v>1</v>
      </c>
      <c r="BI16" s="111">
        <f>IFERROR(BH16/BF16,"-")</f>
        <v>1</v>
      </c>
      <c r="BJ16" s="112">
        <v>3000</v>
      </c>
      <c r="BK16" s="113">
        <f>IFERROR(BJ16/BF16,"-")</f>
        <v>3000</v>
      </c>
      <c r="BL16" s="114">
        <v>1</v>
      </c>
      <c r="BM16" s="114"/>
      <c r="BN16" s="114"/>
      <c r="BO16" s="116">
        <v>1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94</v>
      </c>
      <c r="C17" s="184" t="s">
        <v>58</v>
      </c>
      <c r="D17" s="184"/>
      <c r="E17" s="184" t="s">
        <v>83</v>
      </c>
      <c r="F17" s="184" t="s">
        <v>84</v>
      </c>
      <c r="G17" s="184" t="s">
        <v>61</v>
      </c>
      <c r="H17" s="87"/>
      <c r="I17" s="87" t="s">
        <v>80</v>
      </c>
      <c r="J17" s="87" t="s">
        <v>85</v>
      </c>
      <c r="K17" s="176"/>
      <c r="L17" s="79">
        <v>21</v>
      </c>
      <c r="M17" s="79">
        <v>0</v>
      </c>
      <c r="N17" s="79">
        <v>117</v>
      </c>
      <c r="O17" s="88">
        <v>6</v>
      </c>
      <c r="P17" s="89">
        <v>0</v>
      </c>
      <c r="Q17" s="90">
        <f>O17+P17</f>
        <v>6</v>
      </c>
      <c r="R17" s="80">
        <f>IFERROR(Q17/N17,"-")</f>
        <v>0.051282051282051</v>
      </c>
      <c r="S17" s="79">
        <v>1</v>
      </c>
      <c r="T17" s="79">
        <v>3</v>
      </c>
      <c r="U17" s="80">
        <f>IFERROR(T17/(Q17),"-")</f>
        <v>0.5</v>
      </c>
      <c r="V17" s="81"/>
      <c r="W17" s="82">
        <v>2</v>
      </c>
      <c r="X17" s="80">
        <f>IF(Q17=0,"-",W17/Q17)</f>
        <v>0.33333333333333</v>
      </c>
      <c r="Y17" s="181">
        <v>21000</v>
      </c>
      <c r="Z17" s="182">
        <f>IFERROR(Y17/Q17,"-")</f>
        <v>3500</v>
      </c>
      <c r="AA17" s="182">
        <f>IFERROR(Y17/W17,"-")</f>
        <v>10500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0.16666666666667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0.33333333333333</v>
      </c>
      <c r="BQ17" s="118">
        <v>1</v>
      </c>
      <c r="BR17" s="119">
        <f>IFERROR(BQ17/BO17,"-")</f>
        <v>0.5</v>
      </c>
      <c r="BS17" s="120">
        <v>18000</v>
      </c>
      <c r="BT17" s="121">
        <f>IFERROR(BS17/BO17,"-")</f>
        <v>9000</v>
      </c>
      <c r="BU17" s="122"/>
      <c r="BV17" s="122"/>
      <c r="BW17" s="122">
        <v>1</v>
      </c>
      <c r="BX17" s="123">
        <v>3</v>
      </c>
      <c r="BY17" s="124">
        <f>IF(Q17=0,"",IF(BX17=0,"",(BX17/Q17)))</f>
        <v>0.5</v>
      </c>
      <c r="BZ17" s="125">
        <v>1</v>
      </c>
      <c r="CA17" s="126">
        <f>IFERROR(BZ17/BX17,"-")</f>
        <v>0.33333333333333</v>
      </c>
      <c r="CB17" s="127">
        <v>3000</v>
      </c>
      <c r="CC17" s="128">
        <f>IFERROR(CB17/BX17,"-")</f>
        <v>1000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21000</v>
      </c>
      <c r="CR17" s="138">
        <v>18000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87</v>
      </c>
      <c r="F18" s="184" t="s">
        <v>88</v>
      </c>
      <c r="G18" s="184" t="s">
        <v>61</v>
      </c>
      <c r="H18" s="87"/>
      <c r="I18" s="87" t="s">
        <v>80</v>
      </c>
      <c r="J18" s="87" t="s">
        <v>89</v>
      </c>
      <c r="K18" s="176"/>
      <c r="L18" s="79">
        <v>8</v>
      </c>
      <c r="M18" s="79">
        <v>0</v>
      </c>
      <c r="N18" s="79">
        <v>39</v>
      </c>
      <c r="O18" s="88">
        <v>2</v>
      </c>
      <c r="P18" s="89">
        <v>0</v>
      </c>
      <c r="Q18" s="90">
        <f>O18+P18</f>
        <v>2</v>
      </c>
      <c r="R18" s="80">
        <f>IFERROR(Q18/N18,"-")</f>
        <v>0.051282051282051</v>
      </c>
      <c r="S18" s="79">
        <v>0</v>
      </c>
      <c r="T18" s="79">
        <v>1</v>
      </c>
      <c r="U18" s="80">
        <f>IFERROR(T18/(Q18),"-")</f>
        <v>0.5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91</v>
      </c>
      <c r="F19" s="184" t="s">
        <v>91</v>
      </c>
      <c r="G19" s="184" t="s">
        <v>66</v>
      </c>
      <c r="H19" s="87"/>
      <c r="I19" s="87"/>
      <c r="J19" s="87"/>
      <c r="K19" s="176"/>
      <c r="L19" s="79">
        <v>155</v>
      </c>
      <c r="M19" s="79">
        <v>57</v>
      </c>
      <c r="N19" s="79">
        <v>32</v>
      </c>
      <c r="O19" s="88">
        <v>10</v>
      </c>
      <c r="P19" s="89">
        <v>0</v>
      </c>
      <c r="Q19" s="90">
        <f>O19+P19</f>
        <v>10</v>
      </c>
      <c r="R19" s="80">
        <f>IFERROR(Q19/N19,"-")</f>
        <v>0.3125</v>
      </c>
      <c r="S19" s="79">
        <v>3</v>
      </c>
      <c r="T19" s="79">
        <v>0</v>
      </c>
      <c r="U19" s="80">
        <f>IFERROR(T19/(Q19),"-")</f>
        <v>0</v>
      </c>
      <c r="V19" s="81"/>
      <c r="W19" s="82">
        <v>5</v>
      </c>
      <c r="X19" s="80">
        <f>IF(Q19=0,"-",W19/Q19)</f>
        <v>0.5</v>
      </c>
      <c r="Y19" s="181">
        <v>217400</v>
      </c>
      <c r="Z19" s="182">
        <f>IFERROR(Y19/Q19,"-")</f>
        <v>21740</v>
      </c>
      <c r="AA19" s="182">
        <f>IFERROR(Y19/W19,"-")</f>
        <v>43480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4</v>
      </c>
      <c r="BP19" s="117">
        <f>IF(Q19=0,"",IF(BO19=0,"",(BO19/Q19)))</f>
        <v>0.4</v>
      </c>
      <c r="BQ19" s="118">
        <v>1</v>
      </c>
      <c r="BR19" s="119">
        <f>IFERROR(BQ19/BO19,"-")</f>
        <v>0.25</v>
      </c>
      <c r="BS19" s="120">
        <v>5000</v>
      </c>
      <c r="BT19" s="121">
        <f>IFERROR(BS19/BO19,"-")</f>
        <v>1250</v>
      </c>
      <c r="BU19" s="122">
        <v>1</v>
      </c>
      <c r="BV19" s="122"/>
      <c r="BW19" s="122"/>
      <c r="BX19" s="123">
        <v>4</v>
      </c>
      <c r="BY19" s="124">
        <f>IF(Q19=0,"",IF(BX19=0,"",(BX19/Q19)))</f>
        <v>0.4</v>
      </c>
      <c r="BZ19" s="125">
        <v>4</v>
      </c>
      <c r="CA19" s="126">
        <f>IFERROR(BZ19/BX19,"-")</f>
        <v>1</v>
      </c>
      <c r="CB19" s="127">
        <v>212400</v>
      </c>
      <c r="CC19" s="128">
        <f>IFERROR(CB19/BX19,"-")</f>
        <v>53100</v>
      </c>
      <c r="CD19" s="129">
        <v>1</v>
      </c>
      <c r="CE19" s="129"/>
      <c r="CF19" s="129">
        <v>3</v>
      </c>
      <c r="CG19" s="130">
        <v>1</v>
      </c>
      <c r="CH19" s="131">
        <f>IF(Q19=0,"",IF(CG19=0,"",(CG19/Q19)))</f>
        <v>0.1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5</v>
      </c>
      <c r="CQ19" s="138">
        <v>217400</v>
      </c>
      <c r="CR19" s="138">
        <v>100000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0.26666666666667</v>
      </c>
      <c r="B20" s="184" t="s">
        <v>97</v>
      </c>
      <c r="C20" s="184" t="s">
        <v>58</v>
      </c>
      <c r="D20" s="184"/>
      <c r="E20" s="184" t="s">
        <v>98</v>
      </c>
      <c r="F20" s="184" t="s">
        <v>99</v>
      </c>
      <c r="G20" s="184" t="s">
        <v>61</v>
      </c>
      <c r="H20" s="87" t="s">
        <v>100</v>
      </c>
      <c r="I20" s="87" t="s">
        <v>101</v>
      </c>
      <c r="J20" s="185" t="s">
        <v>102</v>
      </c>
      <c r="K20" s="176">
        <v>30000</v>
      </c>
      <c r="L20" s="79">
        <v>0</v>
      </c>
      <c r="M20" s="79">
        <v>0</v>
      </c>
      <c r="N20" s="79">
        <v>14</v>
      </c>
      <c r="O20" s="88">
        <v>1</v>
      </c>
      <c r="P20" s="89">
        <v>0</v>
      </c>
      <c r="Q20" s="90">
        <f>O20+P20</f>
        <v>1</v>
      </c>
      <c r="R20" s="80">
        <f>IFERROR(Q20/N20,"-")</f>
        <v>0.071428571428571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15000</v>
      </c>
      <c r="W20" s="82">
        <v>1</v>
      </c>
      <c r="X20" s="80">
        <f>IF(Q20=0,"-",W20/Q20)</f>
        <v>1</v>
      </c>
      <c r="Y20" s="181">
        <v>5000</v>
      </c>
      <c r="Z20" s="182">
        <f>IFERROR(Y20/Q20,"-")</f>
        <v>5000</v>
      </c>
      <c r="AA20" s="182">
        <f>IFERROR(Y20/W20,"-")</f>
        <v>5000</v>
      </c>
      <c r="AB20" s="176">
        <f>SUM(Y20:Y21)-SUM(K20:K21)</f>
        <v>-22000</v>
      </c>
      <c r="AC20" s="83">
        <f>SUM(Y20:Y21)/SUM(K20:K21)</f>
        <v>0.26666666666667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1</v>
      </c>
      <c r="AY20" s="103">
        <v>1</v>
      </c>
      <c r="AZ20" s="105">
        <f>IFERROR(AY20/AW20,"-")</f>
        <v>1</v>
      </c>
      <c r="BA20" s="106">
        <v>5000</v>
      </c>
      <c r="BB20" s="107">
        <f>IFERROR(BA20/AW20,"-")</f>
        <v>5000</v>
      </c>
      <c r="BC20" s="108">
        <v>1</v>
      </c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5000</v>
      </c>
      <c r="CR20" s="138">
        <v>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98</v>
      </c>
      <c r="F21" s="184" t="s">
        <v>99</v>
      </c>
      <c r="G21" s="184" t="s">
        <v>66</v>
      </c>
      <c r="H21" s="87"/>
      <c r="I21" s="87"/>
      <c r="J21" s="87"/>
      <c r="K21" s="176"/>
      <c r="L21" s="79">
        <v>8</v>
      </c>
      <c r="M21" s="79">
        <v>8</v>
      </c>
      <c r="N21" s="79">
        <v>1</v>
      </c>
      <c r="O21" s="88">
        <v>1</v>
      </c>
      <c r="P21" s="89">
        <v>0</v>
      </c>
      <c r="Q21" s="90">
        <f>O21+P21</f>
        <v>1</v>
      </c>
      <c r="R21" s="80">
        <f>IFERROR(Q21/N21,"-")</f>
        <v>1</v>
      </c>
      <c r="S21" s="79">
        <v>1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1</v>
      </c>
      <c r="Y21" s="181">
        <v>3000</v>
      </c>
      <c r="Z21" s="182">
        <f>IFERROR(Y21/Q21,"-")</f>
        <v>3000</v>
      </c>
      <c r="AA21" s="182">
        <f>IFERROR(Y21/W21,"-")</f>
        <v>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>
        <v>1</v>
      </c>
      <c r="BR21" s="119">
        <f>IFERROR(BQ21/BO21,"-")</f>
        <v>1</v>
      </c>
      <c r="BS21" s="120">
        <v>3000</v>
      </c>
      <c r="BT21" s="121">
        <f>IFERROR(BS21/BO21,"-")</f>
        <v>3000</v>
      </c>
      <c r="BU21" s="122">
        <v>1</v>
      </c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0.76666666666667</v>
      </c>
      <c r="B22" s="184" t="s">
        <v>104</v>
      </c>
      <c r="C22" s="184" t="s">
        <v>58</v>
      </c>
      <c r="D22" s="184"/>
      <c r="E22" s="184" t="s">
        <v>105</v>
      </c>
      <c r="F22" s="184" t="s">
        <v>84</v>
      </c>
      <c r="G22" s="184" t="s">
        <v>61</v>
      </c>
      <c r="H22" s="87" t="s">
        <v>100</v>
      </c>
      <c r="I22" s="87" t="s">
        <v>101</v>
      </c>
      <c r="J22" s="186" t="s">
        <v>75</v>
      </c>
      <c r="K22" s="176">
        <v>30000</v>
      </c>
      <c r="L22" s="79">
        <v>2</v>
      </c>
      <c r="M22" s="79">
        <v>0</v>
      </c>
      <c r="N22" s="79">
        <v>29</v>
      </c>
      <c r="O22" s="88">
        <v>1</v>
      </c>
      <c r="P22" s="89">
        <v>0</v>
      </c>
      <c r="Q22" s="90">
        <f>O22+P22</f>
        <v>1</v>
      </c>
      <c r="R22" s="80">
        <f>IFERROR(Q22/N22,"-")</f>
        <v>0.03448275862069</v>
      </c>
      <c r="S22" s="79">
        <v>1</v>
      </c>
      <c r="T22" s="79">
        <v>0</v>
      </c>
      <c r="U22" s="80">
        <f>IFERROR(T22/(Q22),"-")</f>
        <v>0</v>
      </c>
      <c r="V22" s="81">
        <f>IFERROR(K22/SUM(Q22:Q23),"-")</f>
        <v>30000</v>
      </c>
      <c r="W22" s="82">
        <v>1</v>
      </c>
      <c r="X22" s="80">
        <f>IF(Q22=0,"-",W22/Q22)</f>
        <v>1</v>
      </c>
      <c r="Y22" s="181">
        <v>23000</v>
      </c>
      <c r="Z22" s="182">
        <f>IFERROR(Y22/Q22,"-")</f>
        <v>23000</v>
      </c>
      <c r="AA22" s="182">
        <f>IFERROR(Y22/W22,"-")</f>
        <v>23000</v>
      </c>
      <c r="AB22" s="176">
        <f>SUM(Y22:Y23)-SUM(K22:K23)</f>
        <v>-7000</v>
      </c>
      <c r="AC22" s="83">
        <f>SUM(Y22:Y23)/SUM(K22:K23)</f>
        <v>0.76666666666667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>
        <v>1</v>
      </c>
      <c r="BR22" s="119">
        <f>IFERROR(BQ22/BO22,"-")</f>
        <v>1</v>
      </c>
      <c r="BS22" s="120">
        <v>23000</v>
      </c>
      <c r="BT22" s="121">
        <f>IFERROR(BS22/BO22,"-")</f>
        <v>23000</v>
      </c>
      <c r="BU22" s="122"/>
      <c r="BV22" s="122"/>
      <c r="BW22" s="122">
        <v>1</v>
      </c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23000</v>
      </c>
      <c r="CR22" s="138">
        <v>23000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105</v>
      </c>
      <c r="F23" s="184" t="s">
        <v>84</v>
      </c>
      <c r="G23" s="184" t="s">
        <v>66</v>
      </c>
      <c r="H23" s="87"/>
      <c r="I23" s="87"/>
      <c r="J23" s="87"/>
      <c r="K23" s="176"/>
      <c r="L23" s="79">
        <v>10</v>
      </c>
      <c r="M23" s="79">
        <v>7</v>
      </c>
      <c r="N23" s="79">
        <v>0</v>
      </c>
      <c r="O23" s="88">
        <v>0</v>
      </c>
      <c r="P23" s="89">
        <v>0</v>
      </c>
      <c r="Q23" s="90">
        <f>O23+P23</f>
        <v>0</v>
      </c>
      <c r="R23" s="80" t="str">
        <f>IFERROR(Q23/N23,"-")</f>
        <v>-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107</v>
      </c>
      <c r="C24" s="184" t="s">
        <v>58</v>
      </c>
      <c r="D24" s="184"/>
      <c r="E24" s="184" t="s">
        <v>108</v>
      </c>
      <c r="F24" s="184" t="s">
        <v>88</v>
      </c>
      <c r="G24" s="184" t="s">
        <v>61</v>
      </c>
      <c r="H24" s="87" t="s">
        <v>100</v>
      </c>
      <c r="I24" s="87" t="s">
        <v>101</v>
      </c>
      <c r="J24" s="185" t="s">
        <v>64</v>
      </c>
      <c r="K24" s="176">
        <v>30000</v>
      </c>
      <c r="L24" s="79">
        <v>3</v>
      </c>
      <c r="M24" s="79">
        <v>0</v>
      </c>
      <c r="N24" s="79">
        <v>19</v>
      </c>
      <c r="O24" s="88">
        <v>1</v>
      </c>
      <c r="P24" s="89">
        <v>0</v>
      </c>
      <c r="Q24" s="90">
        <f>O24+P24</f>
        <v>1</v>
      </c>
      <c r="R24" s="80">
        <f>IFERROR(Q24/N24,"-")</f>
        <v>0.052631578947368</v>
      </c>
      <c r="S24" s="79">
        <v>0</v>
      </c>
      <c r="T24" s="79">
        <v>0</v>
      </c>
      <c r="U24" s="80">
        <f>IFERROR(T24/(Q24),"-")</f>
        <v>0</v>
      </c>
      <c r="V24" s="81">
        <f>IFERROR(K24/SUM(Q24:Q25),"-")</f>
        <v>10000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-30000</v>
      </c>
      <c r="AC24" s="83">
        <f>SUM(Y24:Y25)/SUM(K24:K25)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109</v>
      </c>
      <c r="C25" s="184" t="s">
        <v>58</v>
      </c>
      <c r="D25" s="184"/>
      <c r="E25" s="184" t="s">
        <v>108</v>
      </c>
      <c r="F25" s="184" t="s">
        <v>88</v>
      </c>
      <c r="G25" s="184" t="s">
        <v>66</v>
      </c>
      <c r="H25" s="87"/>
      <c r="I25" s="87"/>
      <c r="J25" s="87"/>
      <c r="K25" s="176"/>
      <c r="L25" s="79">
        <v>15</v>
      </c>
      <c r="M25" s="79">
        <v>13</v>
      </c>
      <c r="N25" s="79">
        <v>5</v>
      </c>
      <c r="O25" s="88">
        <v>2</v>
      </c>
      <c r="P25" s="89">
        <v>0</v>
      </c>
      <c r="Q25" s="90">
        <f>O25+P25</f>
        <v>2</v>
      </c>
      <c r="R25" s="80">
        <f>IFERROR(Q25/N25,"-")</f>
        <v>0.4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0.1</v>
      </c>
      <c r="B26" s="184" t="s">
        <v>110</v>
      </c>
      <c r="C26" s="184" t="s">
        <v>58</v>
      </c>
      <c r="D26" s="184"/>
      <c r="E26" s="184" t="s">
        <v>111</v>
      </c>
      <c r="F26" s="184" t="s">
        <v>112</v>
      </c>
      <c r="G26" s="184" t="s">
        <v>61</v>
      </c>
      <c r="H26" s="87" t="s">
        <v>100</v>
      </c>
      <c r="I26" s="87" t="s">
        <v>101</v>
      </c>
      <c r="J26" s="186" t="s">
        <v>113</v>
      </c>
      <c r="K26" s="176">
        <v>30000</v>
      </c>
      <c r="L26" s="79">
        <v>10</v>
      </c>
      <c r="M26" s="79">
        <v>0</v>
      </c>
      <c r="N26" s="79">
        <v>42</v>
      </c>
      <c r="O26" s="88">
        <v>3</v>
      </c>
      <c r="P26" s="89">
        <v>0</v>
      </c>
      <c r="Q26" s="90">
        <f>O26+P26</f>
        <v>3</v>
      </c>
      <c r="R26" s="80">
        <f>IFERROR(Q26/N26,"-")</f>
        <v>0.071428571428571</v>
      </c>
      <c r="S26" s="79">
        <v>0</v>
      </c>
      <c r="T26" s="79">
        <v>1</v>
      </c>
      <c r="U26" s="80">
        <f>IFERROR(T26/(Q26),"-")</f>
        <v>0.33333333333333</v>
      </c>
      <c r="V26" s="81">
        <f>IFERROR(K26/SUM(Q26:Q27),"-")</f>
        <v>6000</v>
      </c>
      <c r="W26" s="82">
        <v>1</v>
      </c>
      <c r="X26" s="80">
        <f>IF(Q26=0,"-",W26/Q26)</f>
        <v>0.33333333333333</v>
      </c>
      <c r="Y26" s="181">
        <v>3000</v>
      </c>
      <c r="Z26" s="182">
        <f>IFERROR(Y26/Q26,"-")</f>
        <v>1000</v>
      </c>
      <c r="AA26" s="182">
        <f>IFERROR(Y26/W26,"-")</f>
        <v>3000</v>
      </c>
      <c r="AB26" s="176">
        <f>SUM(Y26:Y27)-SUM(K26:K27)</f>
        <v>-27000</v>
      </c>
      <c r="AC26" s="83">
        <f>SUM(Y26:Y27)/SUM(K26:K27)</f>
        <v>0.1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0.66666666666667</v>
      </c>
      <c r="BQ26" s="118">
        <v>1</v>
      </c>
      <c r="BR26" s="119">
        <f>IFERROR(BQ26/BO26,"-")</f>
        <v>0.5</v>
      </c>
      <c r="BS26" s="120">
        <v>3000</v>
      </c>
      <c r="BT26" s="121">
        <f>IFERROR(BS26/BO26,"-")</f>
        <v>1500</v>
      </c>
      <c r="BU26" s="122">
        <v>1</v>
      </c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3000</v>
      </c>
      <c r="CR26" s="138">
        <v>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114</v>
      </c>
      <c r="C27" s="184" t="s">
        <v>58</v>
      </c>
      <c r="D27" s="184"/>
      <c r="E27" s="184" t="s">
        <v>111</v>
      </c>
      <c r="F27" s="184" t="s">
        <v>112</v>
      </c>
      <c r="G27" s="184" t="s">
        <v>66</v>
      </c>
      <c r="H27" s="87"/>
      <c r="I27" s="87"/>
      <c r="J27" s="87"/>
      <c r="K27" s="176"/>
      <c r="L27" s="79">
        <v>22</v>
      </c>
      <c r="M27" s="79">
        <v>10</v>
      </c>
      <c r="N27" s="79">
        <v>8</v>
      </c>
      <c r="O27" s="88">
        <v>2</v>
      </c>
      <c r="P27" s="89">
        <v>0</v>
      </c>
      <c r="Q27" s="90">
        <f>O27+P27</f>
        <v>2</v>
      </c>
      <c r="R27" s="80">
        <f>IFERROR(Q27/N27,"-")</f>
        <v>0.25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>
        <v>1</v>
      </c>
      <c r="CH27" s="131">
        <f>IF(Q27=0,"",IF(CG27=0,"",(CG27/Q27)))</f>
        <v>0.5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</v>
      </c>
      <c r="B28" s="184" t="s">
        <v>115</v>
      </c>
      <c r="C28" s="184" t="s">
        <v>58</v>
      </c>
      <c r="D28" s="184"/>
      <c r="E28" s="184"/>
      <c r="F28" s="184"/>
      <c r="G28" s="184" t="s">
        <v>61</v>
      </c>
      <c r="H28" s="87" t="s">
        <v>116</v>
      </c>
      <c r="I28" s="87" t="s">
        <v>117</v>
      </c>
      <c r="J28" s="87" t="s">
        <v>118</v>
      </c>
      <c r="K28" s="176">
        <v>80000</v>
      </c>
      <c r="L28" s="79">
        <v>18</v>
      </c>
      <c r="M28" s="79">
        <v>0</v>
      </c>
      <c r="N28" s="79">
        <v>127</v>
      </c>
      <c r="O28" s="88">
        <v>6</v>
      </c>
      <c r="P28" s="89">
        <v>0</v>
      </c>
      <c r="Q28" s="90">
        <f>O28+P28</f>
        <v>6</v>
      </c>
      <c r="R28" s="80">
        <f>IFERROR(Q28/N28,"-")</f>
        <v>0.047244094488189</v>
      </c>
      <c r="S28" s="79">
        <v>1</v>
      </c>
      <c r="T28" s="79">
        <v>2</v>
      </c>
      <c r="U28" s="80">
        <f>IFERROR(T28/(Q28),"-")</f>
        <v>0.33333333333333</v>
      </c>
      <c r="V28" s="81">
        <f>IFERROR(K28/SUM(Q28:Q29),"-")</f>
        <v>10000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SUM(Y28:Y29)-SUM(K28:K29)</f>
        <v>-80000</v>
      </c>
      <c r="AC28" s="83">
        <f>SUM(Y28:Y29)/SUM(K28:K29)</f>
        <v>0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0.16666666666667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3</v>
      </c>
      <c r="BY28" s="124">
        <f>IF(Q28=0,"",IF(BX28=0,"",(BX28/Q28)))</f>
        <v>0.5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/>
      <c r="F29" s="184"/>
      <c r="G29" s="184" t="s">
        <v>66</v>
      </c>
      <c r="H29" s="87"/>
      <c r="I29" s="87"/>
      <c r="J29" s="87"/>
      <c r="K29" s="176"/>
      <c r="L29" s="79">
        <v>12</v>
      </c>
      <c r="M29" s="79">
        <v>8</v>
      </c>
      <c r="N29" s="79">
        <v>11</v>
      </c>
      <c r="O29" s="88">
        <v>2</v>
      </c>
      <c r="P29" s="89">
        <v>0</v>
      </c>
      <c r="Q29" s="90">
        <f>O29+P29</f>
        <v>2</v>
      </c>
      <c r="R29" s="80">
        <f>IFERROR(Q29/N29,"-")</f>
        <v>0.18181818181818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0.5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0.95</v>
      </c>
      <c r="B30" s="184" t="s">
        <v>120</v>
      </c>
      <c r="C30" s="184" t="s">
        <v>58</v>
      </c>
      <c r="D30" s="184"/>
      <c r="E30" s="184" t="s">
        <v>121</v>
      </c>
      <c r="F30" s="184" t="s">
        <v>112</v>
      </c>
      <c r="G30" s="184" t="s">
        <v>61</v>
      </c>
      <c r="H30" s="87" t="s">
        <v>122</v>
      </c>
      <c r="I30" s="87" t="s">
        <v>123</v>
      </c>
      <c r="J30" s="186" t="s">
        <v>70</v>
      </c>
      <c r="K30" s="176">
        <v>100000</v>
      </c>
      <c r="L30" s="79">
        <v>2</v>
      </c>
      <c r="M30" s="79">
        <v>0</v>
      </c>
      <c r="N30" s="79">
        <v>20</v>
      </c>
      <c r="O30" s="88">
        <v>1</v>
      </c>
      <c r="P30" s="89">
        <v>0</v>
      </c>
      <c r="Q30" s="90">
        <f>O30+P30</f>
        <v>1</v>
      </c>
      <c r="R30" s="80">
        <f>IFERROR(Q30/N30,"-")</f>
        <v>0.05</v>
      </c>
      <c r="S30" s="79">
        <v>0</v>
      </c>
      <c r="T30" s="79">
        <v>0</v>
      </c>
      <c r="U30" s="80">
        <f>IFERROR(T30/(Q30),"-")</f>
        <v>0</v>
      </c>
      <c r="V30" s="81">
        <f>IFERROR(K30/SUM(Q30:Q34),"-")</f>
        <v>7692.3076923077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SUM(Y30:Y34)-SUM(K30:K34)</f>
        <v>-5000</v>
      </c>
      <c r="AC30" s="83">
        <f>SUM(Y30:Y34)/SUM(K30:K34)</f>
        <v>0.95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>
        <v>1</v>
      </c>
      <c r="CH30" s="131">
        <f>IF(Q30=0,"",IF(CG30=0,"",(CG30/Q30)))</f>
        <v>1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124</v>
      </c>
      <c r="C31" s="184" t="s">
        <v>58</v>
      </c>
      <c r="D31" s="184"/>
      <c r="E31" s="184" t="s">
        <v>125</v>
      </c>
      <c r="F31" s="184" t="s">
        <v>88</v>
      </c>
      <c r="G31" s="184" t="s">
        <v>61</v>
      </c>
      <c r="H31" s="87" t="s">
        <v>122</v>
      </c>
      <c r="I31" s="87" t="s">
        <v>123</v>
      </c>
      <c r="J31" s="185" t="s">
        <v>126</v>
      </c>
      <c r="K31" s="176"/>
      <c r="L31" s="79">
        <v>3</v>
      </c>
      <c r="M31" s="79">
        <v>0</v>
      </c>
      <c r="N31" s="79">
        <v>49</v>
      </c>
      <c r="O31" s="88">
        <v>2</v>
      </c>
      <c r="P31" s="89">
        <v>0</v>
      </c>
      <c r="Q31" s="90">
        <f>O31+P31</f>
        <v>2</v>
      </c>
      <c r="R31" s="80">
        <f>IFERROR(Q31/N31,"-")</f>
        <v>0.040816326530612</v>
      </c>
      <c r="S31" s="79">
        <v>0</v>
      </c>
      <c r="T31" s="79">
        <v>1</v>
      </c>
      <c r="U31" s="80">
        <f>IFERROR(T31/(Q31),"-")</f>
        <v>0.5</v>
      </c>
      <c r="V31" s="81"/>
      <c r="W31" s="82">
        <v>1</v>
      </c>
      <c r="X31" s="80">
        <f>IF(Q31=0,"-",W31/Q31)</f>
        <v>0.5</v>
      </c>
      <c r="Y31" s="181">
        <v>39000</v>
      </c>
      <c r="Z31" s="182">
        <f>IFERROR(Y31/Q31,"-")</f>
        <v>19500</v>
      </c>
      <c r="AA31" s="182">
        <f>IFERROR(Y31/W31,"-")</f>
        <v>39000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0.5</v>
      </c>
      <c r="BQ31" s="118">
        <v>1</v>
      </c>
      <c r="BR31" s="119">
        <f>IFERROR(BQ31/BO31,"-")</f>
        <v>1</v>
      </c>
      <c r="BS31" s="120">
        <v>39000</v>
      </c>
      <c r="BT31" s="121">
        <f>IFERROR(BS31/BO31,"-")</f>
        <v>39000</v>
      </c>
      <c r="BU31" s="122"/>
      <c r="BV31" s="122"/>
      <c r="BW31" s="122">
        <v>1</v>
      </c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39000</v>
      </c>
      <c r="CR31" s="138">
        <v>39000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128</v>
      </c>
      <c r="F32" s="184" t="s">
        <v>84</v>
      </c>
      <c r="G32" s="184" t="s">
        <v>61</v>
      </c>
      <c r="H32" s="87" t="s">
        <v>122</v>
      </c>
      <c r="I32" s="87" t="s">
        <v>123</v>
      </c>
      <c r="J32" s="186" t="s">
        <v>129</v>
      </c>
      <c r="K32" s="176"/>
      <c r="L32" s="79">
        <v>2</v>
      </c>
      <c r="M32" s="79">
        <v>0</v>
      </c>
      <c r="N32" s="79">
        <v>33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131</v>
      </c>
      <c r="F33" s="184" t="s">
        <v>99</v>
      </c>
      <c r="G33" s="184" t="s">
        <v>61</v>
      </c>
      <c r="H33" s="87" t="s">
        <v>122</v>
      </c>
      <c r="I33" s="87" t="s">
        <v>123</v>
      </c>
      <c r="J33" s="185" t="s">
        <v>132</v>
      </c>
      <c r="K33" s="176"/>
      <c r="L33" s="79">
        <v>13</v>
      </c>
      <c r="M33" s="79">
        <v>0</v>
      </c>
      <c r="N33" s="79">
        <v>60</v>
      </c>
      <c r="O33" s="88">
        <v>5</v>
      </c>
      <c r="P33" s="89">
        <v>0</v>
      </c>
      <c r="Q33" s="90">
        <f>O33+P33</f>
        <v>5</v>
      </c>
      <c r="R33" s="80">
        <f>IFERROR(Q33/N33,"-")</f>
        <v>0.083333333333333</v>
      </c>
      <c r="S33" s="79">
        <v>2</v>
      </c>
      <c r="T33" s="79">
        <v>1</v>
      </c>
      <c r="U33" s="80">
        <f>IFERROR(T33/(Q33),"-")</f>
        <v>0.2</v>
      </c>
      <c r="V33" s="81"/>
      <c r="W33" s="82">
        <v>2</v>
      </c>
      <c r="X33" s="80">
        <f>IF(Q33=0,"-",W33/Q33)</f>
        <v>0.4</v>
      </c>
      <c r="Y33" s="181">
        <v>26000</v>
      </c>
      <c r="Z33" s="182">
        <f>IFERROR(Y33/Q33,"-")</f>
        <v>5200</v>
      </c>
      <c r="AA33" s="182">
        <f>IFERROR(Y33/W33,"-")</f>
        <v>13000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0.2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1</v>
      </c>
      <c r="BP33" s="117">
        <f>IF(Q33=0,"",IF(BO33=0,"",(BO33/Q33)))</f>
        <v>0.2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2</v>
      </c>
      <c r="BY33" s="124">
        <f>IF(Q33=0,"",IF(BX33=0,"",(BX33/Q33)))</f>
        <v>0.4</v>
      </c>
      <c r="BZ33" s="125">
        <v>1</v>
      </c>
      <c r="CA33" s="126">
        <f>IFERROR(BZ33/BX33,"-")</f>
        <v>0.5</v>
      </c>
      <c r="CB33" s="127">
        <v>8000</v>
      </c>
      <c r="CC33" s="128">
        <f>IFERROR(CB33/BX33,"-")</f>
        <v>4000</v>
      </c>
      <c r="CD33" s="129"/>
      <c r="CE33" s="129">
        <v>1</v>
      </c>
      <c r="CF33" s="129"/>
      <c r="CG33" s="130">
        <v>1</v>
      </c>
      <c r="CH33" s="131">
        <f>IF(Q33=0,"",IF(CG33=0,"",(CG33/Q33)))</f>
        <v>0.2</v>
      </c>
      <c r="CI33" s="132">
        <v>1</v>
      </c>
      <c r="CJ33" s="133">
        <f>IFERROR(CI33/CG33,"-")</f>
        <v>1</v>
      </c>
      <c r="CK33" s="134">
        <v>18000</v>
      </c>
      <c r="CL33" s="135">
        <f>IFERROR(CK33/CG33,"-")</f>
        <v>18000</v>
      </c>
      <c r="CM33" s="136"/>
      <c r="CN33" s="136">
        <v>1</v>
      </c>
      <c r="CO33" s="136"/>
      <c r="CP33" s="137">
        <v>2</v>
      </c>
      <c r="CQ33" s="138">
        <v>26000</v>
      </c>
      <c r="CR33" s="138">
        <v>18000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133</v>
      </c>
      <c r="C34" s="184" t="s">
        <v>58</v>
      </c>
      <c r="D34" s="184"/>
      <c r="E34" s="184" t="s">
        <v>91</v>
      </c>
      <c r="F34" s="184" t="s">
        <v>91</v>
      </c>
      <c r="G34" s="184" t="s">
        <v>66</v>
      </c>
      <c r="H34" s="87" t="s">
        <v>134</v>
      </c>
      <c r="I34" s="87"/>
      <c r="J34" s="87"/>
      <c r="K34" s="176"/>
      <c r="L34" s="79">
        <v>107</v>
      </c>
      <c r="M34" s="79">
        <v>35</v>
      </c>
      <c r="N34" s="79">
        <v>26</v>
      </c>
      <c r="O34" s="88">
        <v>5</v>
      </c>
      <c r="P34" s="89">
        <v>0</v>
      </c>
      <c r="Q34" s="90">
        <f>O34+P34</f>
        <v>5</v>
      </c>
      <c r="R34" s="80">
        <f>IFERROR(Q34/N34,"-")</f>
        <v>0.19230769230769</v>
      </c>
      <c r="S34" s="79">
        <v>2</v>
      </c>
      <c r="T34" s="79">
        <v>0</v>
      </c>
      <c r="U34" s="80">
        <f>IFERROR(T34/(Q34),"-")</f>
        <v>0</v>
      </c>
      <c r="V34" s="81"/>
      <c r="W34" s="82">
        <v>1</v>
      </c>
      <c r="X34" s="80">
        <f>IF(Q34=0,"-",W34/Q34)</f>
        <v>0.2</v>
      </c>
      <c r="Y34" s="181">
        <v>30000</v>
      </c>
      <c r="Z34" s="182">
        <f>IFERROR(Y34/Q34,"-")</f>
        <v>6000</v>
      </c>
      <c r="AA34" s="182">
        <f>IFERROR(Y34/W34,"-")</f>
        <v>30000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0.2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0.2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3</v>
      </c>
      <c r="BY34" s="124">
        <f>IF(Q34=0,"",IF(BX34=0,"",(BX34/Q34)))</f>
        <v>0.6</v>
      </c>
      <c r="BZ34" s="125">
        <v>1</v>
      </c>
      <c r="CA34" s="126">
        <f>IFERROR(BZ34/BX34,"-")</f>
        <v>0.33333333333333</v>
      </c>
      <c r="CB34" s="127">
        <v>30000</v>
      </c>
      <c r="CC34" s="128">
        <f>IFERROR(CB34/BX34,"-")</f>
        <v>10000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30000</v>
      </c>
      <c r="CR34" s="138">
        <v>30000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30"/>
      <c r="B35" s="84"/>
      <c r="C35" s="84"/>
      <c r="D35" s="85"/>
      <c r="E35" s="85"/>
      <c r="F35" s="85"/>
      <c r="G35" s="86"/>
      <c r="H35" s="87"/>
      <c r="I35" s="87"/>
      <c r="J35" s="87"/>
      <c r="K35" s="177"/>
      <c r="L35" s="34"/>
      <c r="M35" s="34"/>
      <c r="N35" s="31"/>
      <c r="O35" s="23"/>
      <c r="P35" s="23"/>
      <c r="Q35" s="23"/>
      <c r="R35" s="32"/>
      <c r="S35" s="32"/>
      <c r="T35" s="23"/>
      <c r="U35" s="32"/>
      <c r="V35" s="25"/>
      <c r="W35" s="25"/>
      <c r="X35" s="25"/>
      <c r="Y35" s="183"/>
      <c r="Z35" s="183"/>
      <c r="AA35" s="183"/>
      <c r="AB35" s="183"/>
      <c r="AC35" s="33"/>
      <c r="AD35" s="57"/>
      <c r="AE35" s="61"/>
      <c r="AF35" s="62"/>
      <c r="AG35" s="61"/>
      <c r="AH35" s="65"/>
      <c r="AI35" s="66"/>
      <c r="AJ35" s="67"/>
      <c r="AK35" s="68"/>
      <c r="AL35" s="68"/>
      <c r="AM35" s="68"/>
      <c r="AN35" s="61"/>
      <c r="AO35" s="62"/>
      <c r="AP35" s="61"/>
      <c r="AQ35" s="65"/>
      <c r="AR35" s="66"/>
      <c r="AS35" s="67"/>
      <c r="AT35" s="68"/>
      <c r="AU35" s="68"/>
      <c r="AV35" s="68"/>
      <c r="AW35" s="61"/>
      <c r="AX35" s="62"/>
      <c r="AY35" s="61"/>
      <c r="AZ35" s="65"/>
      <c r="BA35" s="66"/>
      <c r="BB35" s="67"/>
      <c r="BC35" s="68"/>
      <c r="BD35" s="68"/>
      <c r="BE35" s="68"/>
      <c r="BF35" s="61"/>
      <c r="BG35" s="62"/>
      <c r="BH35" s="61"/>
      <c r="BI35" s="65"/>
      <c r="BJ35" s="66"/>
      <c r="BK35" s="67"/>
      <c r="BL35" s="68"/>
      <c r="BM35" s="68"/>
      <c r="BN35" s="68"/>
      <c r="BO35" s="63"/>
      <c r="BP35" s="64"/>
      <c r="BQ35" s="61"/>
      <c r="BR35" s="65"/>
      <c r="BS35" s="66"/>
      <c r="BT35" s="67"/>
      <c r="BU35" s="68"/>
      <c r="BV35" s="68"/>
      <c r="BW35" s="68"/>
      <c r="BX35" s="63"/>
      <c r="BY35" s="64"/>
      <c r="BZ35" s="61"/>
      <c r="CA35" s="65"/>
      <c r="CB35" s="66"/>
      <c r="CC35" s="67"/>
      <c r="CD35" s="68"/>
      <c r="CE35" s="68"/>
      <c r="CF35" s="68"/>
      <c r="CG35" s="63"/>
      <c r="CH35" s="64"/>
      <c r="CI35" s="61"/>
      <c r="CJ35" s="65"/>
      <c r="CK35" s="66"/>
      <c r="CL35" s="67"/>
      <c r="CM35" s="68"/>
      <c r="CN35" s="68"/>
      <c r="CO35" s="68"/>
      <c r="CP35" s="69"/>
      <c r="CQ35" s="66"/>
      <c r="CR35" s="66"/>
      <c r="CS35" s="66"/>
      <c r="CT35" s="70"/>
    </row>
    <row r="36" spans="1:99">
      <c r="A36" s="30"/>
      <c r="B36" s="37"/>
      <c r="C36" s="37"/>
      <c r="D36" s="21"/>
      <c r="E36" s="21"/>
      <c r="F36" s="21"/>
      <c r="G36" s="22"/>
      <c r="H36" s="36"/>
      <c r="I36" s="36"/>
      <c r="J36" s="73"/>
      <c r="K36" s="178"/>
      <c r="L36" s="34"/>
      <c r="M36" s="34"/>
      <c r="N36" s="31"/>
      <c r="O36" s="23"/>
      <c r="P36" s="23"/>
      <c r="Q36" s="23"/>
      <c r="R36" s="32"/>
      <c r="S36" s="32"/>
      <c r="T36" s="23"/>
      <c r="U36" s="32"/>
      <c r="V36" s="25"/>
      <c r="W36" s="25"/>
      <c r="X36" s="25"/>
      <c r="Y36" s="183"/>
      <c r="Z36" s="183"/>
      <c r="AA36" s="183"/>
      <c r="AB36" s="183"/>
      <c r="AC36" s="33"/>
      <c r="AD36" s="59"/>
      <c r="AE36" s="61"/>
      <c r="AF36" s="62"/>
      <c r="AG36" s="61"/>
      <c r="AH36" s="65"/>
      <c r="AI36" s="66"/>
      <c r="AJ36" s="67"/>
      <c r="AK36" s="68"/>
      <c r="AL36" s="68"/>
      <c r="AM36" s="68"/>
      <c r="AN36" s="61"/>
      <c r="AO36" s="62"/>
      <c r="AP36" s="61"/>
      <c r="AQ36" s="65"/>
      <c r="AR36" s="66"/>
      <c r="AS36" s="67"/>
      <c r="AT36" s="68"/>
      <c r="AU36" s="68"/>
      <c r="AV36" s="68"/>
      <c r="AW36" s="61"/>
      <c r="AX36" s="62"/>
      <c r="AY36" s="61"/>
      <c r="AZ36" s="65"/>
      <c r="BA36" s="66"/>
      <c r="BB36" s="67"/>
      <c r="BC36" s="68"/>
      <c r="BD36" s="68"/>
      <c r="BE36" s="68"/>
      <c r="BF36" s="61"/>
      <c r="BG36" s="62"/>
      <c r="BH36" s="61"/>
      <c r="BI36" s="65"/>
      <c r="BJ36" s="66"/>
      <c r="BK36" s="67"/>
      <c r="BL36" s="68"/>
      <c r="BM36" s="68"/>
      <c r="BN36" s="68"/>
      <c r="BO36" s="63"/>
      <c r="BP36" s="64"/>
      <c r="BQ36" s="61"/>
      <c r="BR36" s="65"/>
      <c r="BS36" s="66"/>
      <c r="BT36" s="67"/>
      <c r="BU36" s="68"/>
      <c r="BV36" s="68"/>
      <c r="BW36" s="68"/>
      <c r="BX36" s="63"/>
      <c r="BY36" s="64"/>
      <c r="BZ36" s="61"/>
      <c r="CA36" s="65"/>
      <c r="CB36" s="66"/>
      <c r="CC36" s="67"/>
      <c r="CD36" s="68"/>
      <c r="CE36" s="68"/>
      <c r="CF36" s="68"/>
      <c r="CG36" s="63"/>
      <c r="CH36" s="64"/>
      <c r="CI36" s="61"/>
      <c r="CJ36" s="65"/>
      <c r="CK36" s="66"/>
      <c r="CL36" s="67"/>
      <c r="CM36" s="68"/>
      <c r="CN36" s="68"/>
      <c r="CO36" s="68"/>
      <c r="CP36" s="69"/>
      <c r="CQ36" s="66"/>
      <c r="CR36" s="66"/>
      <c r="CS36" s="66"/>
      <c r="CT36" s="70"/>
    </row>
    <row r="37" spans="1:99">
      <c r="A37" s="19">
        <f>AC37</f>
        <v>0.75453815261044</v>
      </c>
      <c r="B37" s="39"/>
      <c r="C37" s="39"/>
      <c r="D37" s="39"/>
      <c r="E37" s="39"/>
      <c r="F37" s="39"/>
      <c r="G37" s="39"/>
      <c r="H37" s="40" t="s">
        <v>135</v>
      </c>
      <c r="I37" s="40"/>
      <c r="J37" s="40"/>
      <c r="K37" s="179">
        <f>SUM(K6:K36)</f>
        <v>1245000</v>
      </c>
      <c r="L37" s="41">
        <f>SUM(L6:L36)</f>
        <v>751</v>
      </c>
      <c r="M37" s="41">
        <f>SUM(M6:M36)</f>
        <v>296</v>
      </c>
      <c r="N37" s="41">
        <f>SUM(N6:N36)</f>
        <v>1171</v>
      </c>
      <c r="O37" s="41">
        <f>SUM(O6:O36)</f>
        <v>117</v>
      </c>
      <c r="P37" s="41">
        <f>SUM(P6:P36)</f>
        <v>0</v>
      </c>
      <c r="Q37" s="41">
        <f>SUM(Q6:Q36)</f>
        <v>117</v>
      </c>
      <c r="R37" s="42">
        <f>IFERROR(Q37/N37,"-")</f>
        <v>0.099914602903501</v>
      </c>
      <c r="S37" s="76">
        <f>SUM(S6:S36)</f>
        <v>29</v>
      </c>
      <c r="T37" s="76">
        <f>SUM(T6:T36)</f>
        <v>20</v>
      </c>
      <c r="U37" s="42">
        <f>IFERROR(S37/Q37,"-")</f>
        <v>0.24786324786325</v>
      </c>
      <c r="V37" s="43">
        <f>IFERROR(K37/Q37,"-")</f>
        <v>10641.025641026</v>
      </c>
      <c r="W37" s="44">
        <f>SUM(W6:W36)</f>
        <v>39</v>
      </c>
      <c r="X37" s="42">
        <f>IFERROR(W37/Q37,"-")</f>
        <v>0.33333333333333</v>
      </c>
      <c r="Y37" s="179">
        <f>SUM(Y6:Y36)</f>
        <v>939400</v>
      </c>
      <c r="Z37" s="179">
        <f>IFERROR(Y37/Q37,"-")</f>
        <v>8029.0598290598</v>
      </c>
      <c r="AA37" s="179">
        <f>IFERROR(Y37/W37,"-")</f>
        <v>24087.179487179</v>
      </c>
      <c r="AB37" s="179">
        <f>Y37-K37</f>
        <v>-305600</v>
      </c>
      <c r="AC37" s="45">
        <f>Y37/K37</f>
        <v>0.75453815261044</v>
      </c>
      <c r="AD37" s="58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9"/>
    <mergeCell ref="K12:K19"/>
    <mergeCell ref="V12:V19"/>
    <mergeCell ref="AB12:AB19"/>
    <mergeCell ref="AC12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4"/>
    <mergeCell ref="K30:K34"/>
    <mergeCell ref="V30:V34"/>
    <mergeCell ref="AB30:AB34"/>
    <mergeCell ref="AC30:AC3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3.65</v>
      </c>
      <c r="B6" s="184" t="s">
        <v>137</v>
      </c>
      <c r="C6" s="184" t="s">
        <v>58</v>
      </c>
      <c r="D6" s="184" t="s">
        <v>138</v>
      </c>
      <c r="E6" s="184" t="s">
        <v>139</v>
      </c>
      <c r="F6" s="184" t="s">
        <v>140</v>
      </c>
      <c r="G6" s="184" t="s">
        <v>61</v>
      </c>
      <c r="H6" s="87" t="s">
        <v>141</v>
      </c>
      <c r="I6" s="87" t="s">
        <v>142</v>
      </c>
      <c r="J6" s="87" t="s">
        <v>143</v>
      </c>
      <c r="K6" s="176">
        <v>80000</v>
      </c>
      <c r="L6" s="79">
        <v>39</v>
      </c>
      <c r="M6" s="79">
        <v>0</v>
      </c>
      <c r="N6" s="79">
        <v>91</v>
      </c>
      <c r="O6" s="88">
        <v>19</v>
      </c>
      <c r="P6" s="89">
        <v>1</v>
      </c>
      <c r="Q6" s="90">
        <f>O6+P6</f>
        <v>20</v>
      </c>
      <c r="R6" s="80">
        <f>IFERROR(Q6/N6,"-")</f>
        <v>0.21978021978022</v>
      </c>
      <c r="S6" s="79">
        <v>3</v>
      </c>
      <c r="T6" s="79">
        <v>6</v>
      </c>
      <c r="U6" s="80">
        <f>IFERROR(T6/(Q6),"-")</f>
        <v>0.3</v>
      </c>
      <c r="V6" s="81">
        <f>IFERROR(K6/SUM(Q6:Q7),"-")</f>
        <v>2424.2424242424</v>
      </c>
      <c r="W6" s="82">
        <v>5</v>
      </c>
      <c r="X6" s="80">
        <f>IF(Q6=0,"-",W6/Q6)</f>
        <v>0.25</v>
      </c>
      <c r="Y6" s="181">
        <v>139000</v>
      </c>
      <c r="Z6" s="182">
        <f>IFERROR(Y6/Q6,"-")</f>
        <v>6950</v>
      </c>
      <c r="AA6" s="182">
        <f>IFERROR(Y6/W6,"-")</f>
        <v>27800</v>
      </c>
      <c r="AB6" s="176">
        <f>SUM(Y6:Y7)-SUM(K6:K7)</f>
        <v>212000</v>
      </c>
      <c r="AC6" s="83">
        <f>SUM(Y6:Y7)/SUM(K6:K7)</f>
        <v>3.65</v>
      </c>
      <c r="AD6" s="77"/>
      <c r="AE6" s="91">
        <v>3</v>
      </c>
      <c r="AF6" s="92">
        <f>IF(Q6=0,"",IF(AE6=0,"",(AE6/Q6)))</f>
        <v>0.15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8</v>
      </c>
      <c r="AO6" s="98">
        <f>IF(Q6=0,"",IF(AN6=0,"",(AN6/Q6)))</f>
        <v>0.4</v>
      </c>
      <c r="AP6" s="97">
        <v>2</v>
      </c>
      <c r="AQ6" s="99">
        <f>IFERROR(AP6/AN6,"-")</f>
        <v>0.25</v>
      </c>
      <c r="AR6" s="100">
        <v>21000</v>
      </c>
      <c r="AS6" s="101">
        <f>IFERROR(AR6/AN6,"-")</f>
        <v>2625</v>
      </c>
      <c r="AT6" s="102">
        <v>1</v>
      </c>
      <c r="AU6" s="102"/>
      <c r="AV6" s="102">
        <v>1</v>
      </c>
      <c r="AW6" s="103">
        <v>2</v>
      </c>
      <c r="AX6" s="104">
        <f>IF(Q6=0,"",IF(AW6=0,"",(AW6/Q6)))</f>
        <v>0.1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0.2</v>
      </c>
      <c r="BQ6" s="118">
        <v>2</v>
      </c>
      <c r="BR6" s="119">
        <f>IFERROR(BQ6/BO6,"-")</f>
        <v>0.5</v>
      </c>
      <c r="BS6" s="120">
        <v>79000</v>
      </c>
      <c r="BT6" s="121">
        <f>IFERROR(BS6/BO6,"-")</f>
        <v>19750</v>
      </c>
      <c r="BU6" s="122"/>
      <c r="BV6" s="122">
        <v>1</v>
      </c>
      <c r="BW6" s="122">
        <v>1</v>
      </c>
      <c r="BX6" s="123">
        <v>1</v>
      </c>
      <c r="BY6" s="124">
        <f>IF(Q6=0,"",IF(BX6=0,"",(BX6/Q6)))</f>
        <v>0.05</v>
      </c>
      <c r="BZ6" s="125">
        <v>1</v>
      </c>
      <c r="CA6" s="126">
        <f>IFERROR(BZ6/BX6,"-")</f>
        <v>1</v>
      </c>
      <c r="CB6" s="127">
        <v>39000</v>
      </c>
      <c r="CC6" s="128">
        <f>IFERROR(CB6/BX6,"-")</f>
        <v>39000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5</v>
      </c>
      <c r="CQ6" s="138">
        <v>139000</v>
      </c>
      <c r="CR6" s="138">
        <v>49000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144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78</v>
      </c>
      <c r="M7" s="79">
        <v>50</v>
      </c>
      <c r="N7" s="79">
        <v>28</v>
      </c>
      <c r="O7" s="88">
        <v>13</v>
      </c>
      <c r="P7" s="89">
        <v>0</v>
      </c>
      <c r="Q7" s="90">
        <f>O7+P7</f>
        <v>13</v>
      </c>
      <c r="R7" s="80">
        <f>IFERROR(Q7/N7,"-")</f>
        <v>0.46428571428571</v>
      </c>
      <c r="S7" s="79">
        <v>5</v>
      </c>
      <c r="T7" s="79">
        <v>0</v>
      </c>
      <c r="U7" s="80">
        <f>IFERROR(T7/(Q7),"-")</f>
        <v>0</v>
      </c>
      <c r="V7" s="81"/>
      <c r="W7" s="82">
        <v>4</v>
      </c>
      <c r="X7" s="80">
        <f>IF(Q7=0,"-",W7/Q7)</f>
        <v>0.30769230769231</v>
      </c>
      <c r="Y7" s="181">
        <v>153000</v>
      </c>
      <c r="Z7" s="182">
        <f>IFERROR(Y7/Q7,"-")</f>
        <v>11769.230769231</v>
      </c>
      <c r="AA7" s="182">
        <f>IFERROR(Y7/W7,"-")</f>
        <v>38250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0.15384615384615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0.15384615384615</v>
      </c>
      <c r="AY7" s="103">
        <v>1</v>
      </c>
      <c r="AZ7" s="105">
        <f>IFERROR(AY7/AW7,"-")</f>
        <v>0.5</v>
      </c>
      <c r="BA7" s="106">
        <v>48000</v>
      </c>
      <c r="BB7" s="107">
        <f>IFERROR(BA7/AW7,"-")</f>
        <v>24000</v>
      </c>
      <c r="BC7" s="108"/>
      <c r="BD7" s="108"/>
      <c r="BE7" s="108">
        <v>1</v>
      </c>
      <c r="BF7" s="109">
        <v>2</v>
      </c>
      <c r="BG7" s="110">
        <f>IF(Q7=0,"",IF(BF7=0,"",(BF7/Q7)))</f>
        <v>0.15384615384615</v>
      </c>
      <c r="BH7" s="109">
        <v>2</v>
      </c>
      <c r="BI7" s="111">
        <f>IFERROR(BH7/BF7,"-")</f>
        <v>1</v>
      </c>
      <c r="BJ7" s="112">
        <v>20000</v>
      </c>
      <c r="BK7" s="113">
        <f>IFERROR(BJ7/BF7,"-")</f>
        <v>10000</v>
      </c>
      <c r="BL7" s="114">
        <v>1</v>
      </c>
      <c r="BM7" s="114">
        <v>1</v>
      </c>
      <c r="BN7" s="114"/>
      <c r="BO7" s="116">
        <v>6</v>
      </c>
      <c r="BP7" s="117">
        <f>IF(Q7=0,"",IF(BO7=0,"",(BO7/Q7)))</f>
        <v>0.46153846153846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0.076923076923077</v>
      </c>
      <c r="BZ7" s="125">
        <v>1</v>
      </c>
      <c r="CA7" s="126">
        <f>IFERROR(BZ7/BX7,"-")</f>
        <v>1</v>
      </c>
      <c r="CB7" s="127">
        <v>85000</v>
      </c>
      <c r="CC7" s="128">
        <f>IFERROR(CB7/BX7,"-")</f>
        <v>85000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153000</v>
      </c>
      <c r="CR7" s="138">
        <v>85000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0.058823529411765</v>
      </c>
      <c r="B8" s="184" t="s">
        <v>145</v>
      </c>
      <c r="C8" s="184" t="s">
        <v>146</v>
      </c>
      <c r="D8" s="184" t="s">
        <v>147</v>
      </c>
      <c r="E8" s="184" t="s">
        <v>148</v>
      </c>
      <c r="F8" s="184"/>
      <c r="G8" s="184" t="s">
        <v>61</v>
      </c>
      <c r="H8" s="87" t="s">
        <v>149</v>
      </c>
      <c r="I8" s="87" t="s">
        <v>150</v>
      </c>
      <c r="J8" s="87" t="s">
        <v>151</v>
      </c>
      <c r="K8" s="176">
        <v>85000</v>
      </c>
      <c r="L8" s="79">
        <v>9</v>
      </c>
      <c r="M8" s="79">
        <v>0</v>
      </c>
      <c r="N8" s="79">
        <v>34</v>
      </c>
      <c r="O8" s="88">
        <v>5</v>
      </c>
      <c r="P8" s="89">
        <v>0</v>
      </c>
      <c r="Q8" s="90">
        <f>O8+P8</f>
        <v>5</v>
      </c>
      <c r="R8" s="80">
        <f>IFERROR(Q8/N8,"-")</f>
        <v>0.14705882352941</v>
      </c>
      <c r="S8" s="79">
        <v>0</v>
      </c>
      <c r="T8" s="79">
        <v>3</v>
      </c>
      <c r="U8" s="80">
        <f>IFERROR(T8/(Q8),"-")</f>
        <v>0.6</v>
      </c>
      <c r="V8" s="81">
        <f>IFERROR(K8/SUM(Q8:Q9),"-")</f>
        <v>6071.4285714286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-80000</v>
      </c>
      <c r="AC8" s="83">
        <f>SUM(Y8:Y9)/SUM(K8:K9)</f>
        <v>0.058823529411765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2</v>
      </c>
      <c r="AO8" s="98">
        <f>IF(Q8=0,"",IF(AN8=0,"",(AN8/Q8)))</f>
        <v>0.4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152</v>
      </c>
      <c r="C9" s="184" t="s">
        <v>146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65</v>
      </c>
      <c r="M9" s="79">
        <v>45</v>
      </c>
      <c r="N9" s="79">
        <v>26</v>
      </c>
      <c r="O9" s="88">
        <v>9</v>
      </c>
      <c r="P9" s="89">
        <v>0</v>
      </c>
      <c r="Q9" s="90">
        <f>O9+P9</f>
        <v>9</v>
      </c>
      <c r="R9" s="80">
        <f>IFERROR(Q9/N9,"-")</f>
        <v>0.34615384615385</v>
      </c>
      <c r="S9" s="79">
        <v>3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0.11111111111111</v>
      </c>
      <c r="Y9" s="181">
        <v>5000</v>
      </c>
      <c r="Z9" s="182">
        <f>IFERROR(Y9/Q9,"-")</f>
        <v>555.55555555556</v>
      </c>
      <c r="AA9" s="182">
        <f>IFERROR(Y9/W9,"-")</f>
        <v>5000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0.11111111111111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0.33333333333333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0.33333333333333</v>
      </c>
      <c r="BQ9" s="118">
        <v>1</v>
      </c>
      <c r="BR9" s="119">
        <f>IFERROR(BQ9/BO9,"-")</f>
        <v>0.33333333333333</v>
      </c>
      <c r="BS9" s="120">
        <v>5000</v>
      </c>
      <c r="BT9" s="121">
        <f>IFERROR(BS9/BO9,"-")</f>
        <v>1666.6666666667</v>
      </c>
      <c r="BU9" s="122">
        <v>1</v>
      </c>
      <c r="BV9" s="122"/>
      <c r="BW9" s="122"/>
      <c r="BX9" s="123">
        <v>1</v>
      </c>
      <c r="BY9" s="124">
        <f>IF(Q9=0,"",IF(BX9=0,"",(BX9/Q9)))</f>
        <v>0.11111111111111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0.11111111111111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5000</v>
      </c>
      <c r="CR9" s="138">
        <v>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1.2</v>
      </c>
      <c r="B10" s="184" t="s">
        <v>153</v>
      </c>
      <c r="C10" s="184"/>
      <c r="D10" s="184"/>
      <c r="E10" s="184"/>
      <c r="F10" s="184"/>
      <c r="G10" s="184" t="s">
        <v>61</v>
      </c>
      <c r="H10" s="87" t="s">
        <v>154</v>
      </c>
      <c r="I10" s="87"/>
      <c r="J10" s="87" t="s">
        <v>155</v>
      </c>
      <c r="K10" s="176">
        <v>630000</v>
      </c>
      <c r="L10" s="79">
        <v>0</v>
      </c>
      <c r="M10" s="79">
        <v>0</v>
      </c>
      <c r="N10" s="79">
        <v>0</v>
      </c>
      <c r="O10" s="88">
        <v>0</v>
      </c>
      <c r="P10" s="89">
        <v>0</v>
      </c>
      <c r="Q10" s="90">
        <f>O10+P10</f>
        <v>0</v>
      </c>
      <c r="R10" s="80" t="str">
        <f>IFERROR(Q10/N10,"-")</f>
        <v>-</v>
      </c>
      <c r="S10" s="79">
        <v>0</v>
      </c>
      <c r="T10" s="79">
        <v>0</v>
      </c>
      <c r="U10" s="80" t="str">
        <f>IFERROR(T10/(Q10),"-")</f>
        <v>-</v>
      </c>
      <c r="V10" s="81">
        <f>IFERROR(K10/SUM(Q10:Q15),"-")</f>
        <v>9402.9850746269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SUM(Y10:Y15)-SUM(K10:K15)</f>
        <v>126000</v>
      </c>
      <c r="AC10" s="83">
        <f>SUM(Y10:Y15)/SUM(K10:K15)</f>
        <v>1.2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156</v>
      </c>
      <c r="C11" s="184"/>
      <c r="D11" s="184"/>
      <c r="E11" s="184"/>
      <c r="F11" s="184"/>
      <c r="G11" s="184" t="s">
        <v>61</v>
      </c>
      <c r="H11" s="87"/>
      <c r="I11" s="87"/>
      <c r="J11" s="87"/>
      <c r="K11" s="176"/>
      <c r="L11" s="79">
        <v>88</v>
      </c>
      <c r="M11" s="79">
        <v>0</v>
      </c>
      <c r="N11" s="79">
        <v>360</v>
      </c>
      <c r="O11" s="88">
        <v>18</v>
      </c>
      <c r="P11" s="89">
        <v>0</v>
      </c>
      <c r="Q11" s="90">
        <f>O11+P11</f>
        <v>18</v>
      </c>
      <c r="R11" s="80">
        <f>IFERROR(Q11/N11,"-")</f>
        <v>0.05</v>
      </c>
      <c r="S11" s="79">
        <v>4</v>
      </c>
      <c r="T11" s="79">
        <v>3</v>
      </c>
      <c r="U11" s="80">
        <f>IFERROR(T11/(Q11),"-")</f>
        <v>0.16666666666667</v>
      </c>
      <c r="V11" s="81"/>
      <c r="W11" s="82">
        <v>8</v>
      </c>
      <c r="X11" s="80">
        <f>IF(Q11=0,"-",W11/Q11)</f>
        <v>0.44444444444444</v>
      </c>
      <c r="Y11" s="181">
        <v>454000</v>
      </c>
      <c r="Z11" s="182">
        <f>IFERROR(Y11/Q11,"-")</f>
        <v>25222.222222222</v>
      </c>
      <c r="AA11" s="182">
        <f>IFERROR(Y11/W11,"-")</f>
        <v>56750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5</v>
      </c>
      <c r="AO11" s="98">
        <f>IF(Q11=0,"",IF(AN11=0,"",(AN11/Q11)))</f>
        <v>0.27777777777778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0.11111111111111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7</v>
      </c>
      <c r="BP11" s="117">
        <f>IF(Q11=0,"",IF(BO11=0,"",(BO11/Q11)))</f>
        <v>0.38888888888889</v>
      </c>
      <c r="BQ11" s="118">
        <v>4</v>
      </c>
      <c r="BR11" s="119">
        <f>IFERROR(BQ11/BO11,"-")</f>
        <v>0.57142857142857</v>
      </c>
      <c r="BS11" s="120">
        <v>329000</v>
      </c>
      <c r="BT11" s="121">
        <f>IFERROR(BS11/BO11,"-")</f>
        <v>47000</v>
      </c>
      <c r="BU11" s="122">
        <v>1</v>
      </c>
      <c r="BV11" s="122"/>
      <c r="BW11" s="122">
        <v>3</v>
      </c>
      <c r="BX11" s="123">
        <v>3</v>
      </c>
      <c r="BY11" s="124">
        <f>IF(Q11=0,"",IF(BX11=0,"",(BX11/Q11)))</f>
        <v>0.16666666666667</v>
      </c>
      <c r="BZ11" s="125">
        <v>3</v>
      </c>
      <c r="CA11" s="126">
        <f>IFERROR(BZ11/BX11,"-")</f>
        <v>1</v>
      </c>
      <c r="CB11" s="127">
        <v>110000</v>
      </c>
      <c r="CC11" s="128">
        <f>IFERROR(CB11/BX11,"-")</f>
        <v>36666.666666667</v>
      </c>
      <c r="CD11" s="129">
        <v>1</v>
      </c>
      <c r="CE11" s="129"/>
      <c r="CF11" s="129">
        <v>2</v>
      </c>
      <c r="CG11" s="130">
        <v>1</v>
      </c>
      <c r="CH11" s="131">
        <f>IF(Q11=0,"",IF(CG11=0,"",(CG11/Q11)))</f>
        <v>0.055555555555556</v>
      </c>
      <c r="CI11" s="132">
        <v>1</v>
      </c>
      <c r="CJ11" s="133">
        <f>IFERROR(CI11/CG11,"-")</f>
        <v>1</v>
      </c>
      <c r="CK11" s="134">
        <v>15000</v>
      </c>
      <c r="CL11" s="135">
        <f>IFERROR(CK11/CG11,"-")</f>
        <v>15000</v>
      </c>
      <c r="CM11" s="136"/>
      <c r="CN11" s="136"/>
      <c r="CO11" s="136">
        <v>1</v>
      </c>
      <c r="CP11" s="137">
        <v>8</v>
      </c>
      <c r="CQ11" s="138">
        <v>454000</v>
      </c>
      <c r="CR11" s="138">
        <v>146000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157</v>
      </c>
      <c r="C12" s="184"/>
      <c r="D12" s="184"/>
      <c r="E12" s="184"/>
      <c r="F12" s="184"/>
      <c r="G12" s="184" t="s">
        <v>61</v>
      </c>
      <c r="H12" s="87"/>
      <c r="I12" s="87"/>
      <c r="J12" s="87"/>
      <c r="K12" s="176"/>
      <c r="L12" s="79">
        <v>0</v>
      </c>
      <c r="M12" s="79">
        <v>0</v>
      </c>
      <c r="N12" s="79">
        <v>0</v>
      </c>
      <c r="O12" s="88">
        <v>0</v>
      </c>
      <c r="P12" s="89">
        <v>0</v>
      </c>
      <c r="Q12" s="90">
        <f>O12+P12</f>
        <v>0</v>
      </c>
      <c r="R12" s="80" t="str">
        <f>IFERROR(Q12/N12,"-")</f>
        <v>-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158</v>
      </c>
      <c r="C13" s="184"/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20</v>
      </c>
      <c r="M13" s="79">
        <v>6</v>
      </c>
      <c r="N13" s="79">
        <v>1</v>
      </c>
      <c r="O13" s="88">
        <v>1</v>
      </c>
      <c r="P13" s="89">
        <v>0</v>
      </c>
      <c r="Q13" s="90">
        <f>O13+P13</f>
        <v>1</v>
      </c>
      <c r="R13" s="80">
        <f>IFERROR(Q13/N13,"-")</f>
        <v>1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>
        <v>1</v>
      </c>
      <c r="AF13" s="92">
        <f>IF(Q13=0,"",IF(AE13=0,"",(AE13/Q13)))</f>
        <v>1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159</v>
      </c>
      <c r="C14" s="184"/>
      <c r="D14" s="184"/>
      <c r="E14" s="184"/>
      <c r="F14" s="184"/>
      <c r="G14" s="184" t="s">
        <v>66</v>
      </c>
      <c r="H14" s="87"/>
      <c r="I14" s="87"/>
      <c r="J14" s="87"/>
      <c r="K14" s="176"/>
      <c r="L14" s="79">
        <v>553</v>
      </c>
      <c r="M14" s="79">
        <v>243</v>
      </c>
      <c r="N14" s="79">
        <v>223</v>
      </c>
      <c r="O14" s="88">
        <v>48</v>
      </c>
      <c r="P14" s="89">
        <v>0</v>
      </c>
      <c r="Q14" s="90">
        <f>O14+P14</f>
        <v>48</v>
      </c>
      <c r="R14" s="80">
        <f>IFERROR(Q14/N14,"-")</f>
        <v>0.2152466367713</v>
      </c>
      <c r="S14" s="79">
        <v>16</v>
      </c>
      <c r="T14" s="79">
        <v>5</v>
      </c>
      <c r="U14" s="80">
        <f>IFERROR(T14/(Q14),"-")</f>
        <v>0.10416666666667</v>
      </c>
      <c r="V14" s="81"/>
      <c r="W14" s="82">
        <v>15</v>
      </c>
      <c r="X14" s="80">
        <f>IF(Q14=0,"-",W14/Q14)</f>
        <v>0.3125</v>
      </c>
      <c r="Y14" s="181">
        <v>302000</v>
      </c>
      <c r="Z14" s="182">
        <f>IFERROR(Y14/Q14,"-")</f>
        <v>6291.6666666667</v>
      </c>
      <c r="AA14" s="182">
        <f>IFERROR(Y14/W14,"-")</f>
        <v>20133.333333333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3</v>
      </c>
      <c r="AO14" s="98">
        <f>IF(Q14=0,"",IF(AN14=0,"",(AN14/Q14)))</f>
        <v>0.0625</v>
      </c>
      <c r="AP14" s="97">
        <v>1</v>
      </c>
      <c r="AQ14" s="99">
        <f>IFERROR(AP14/AN14,"-")</f>
        <v>0.33333333333333</v>
      </c>
      <c r="AR14" s="100">
        <v>13000</v>
      </c>
      <c r="AS14" s="101">
        <f>IFERROR(AR14/AN14,"-")</f>
        <v>4333.3333333333</v>
      </c>
      <c r="AT14" s="102"/>
      <c r="AU14" s="102"/>
      <c r="AV14" s="102">
        <v>1</v>
      </c>
      <c r="AW14" s="103">
        <v>5</v>
      </c>
      <c r="AX14" s="104">
        <f>IF(Q14=0,"",IF(AW14=0,"",(AW14/Q14)))</f>
        <v>0.10416666666667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10</v>
      </c>
      <c r="BG14" s="110">
        <f>IF(Q14=0,"",IF(BF14=0,"",(BF14/Q14)))</f>
        <v>0.20833333333333</v>
      </c>
      <c r="BH14" s="109">
        <v>3</v>
      </c>
      <c r="BI14" s="111">
        <f>IFERROR(BH14/BF14,"-")</f>
        <v>0.3</v>
      </c>
      <c r="BJ14" s="112">
        <v>73000</v>
      </c>
      <c r="BK14" s="113">
        <f>IFERROR(BJ14/BF14,"-")</f>
        <v>7300</v>
      </c>
      <c r="BL14" s="114">
        <v>1</v>
      </c>
      <c r="BM14" s="114">
        <v>1</v>
      </c>
      <c r="BN14" s="114">
        <v>1</v>
      </c>
      <c r="BO14" s="116">
        <v>18</v>
      </c>
      <c r="BP14" s="117">
        <f>IF(Q14=0,"",IF(BO14=0,"",(BO14/Q14)))</f>
        <v>0.375</v>
      </c>
      <c r="BQ14" s="118">
        <v>6</v>
      </c>
      <c r="BR14" s="119">
        <f>IFERROR(BQ14/BO14,"-")</f>
        <v>0.33333333333333</v>
      </c>
      <c r="BS14" s="120">
        <v>65000</v>
      </c>
      <c r="BT14" s="121">
        <f>IFERROR(BS14/BO14,"-")</f>
        <v>3611.1111111111</v>
      </c>
      <c r="BU14" s="122">
        <v>3</v>
      </c>
      <c r="BV14" s="122">
        <v>2</v>
      </c>
      <c r="BW14" s="122">
        <v>1</v>
      </c>
      <c r="BX14" s="123">
        <v>8</v>
      </c>
      <c r="BY14" s="124">
        <f>IF(Q14=0,"",IF(BX14=0,"",(BX14/Q14)))</f>
        <v>0.16666666666667</v>
      </c>
      <c r="BZ14" s="125">
        <v>3</v>
      </c>
      <c r="CA14" s="126">
        <f>IFERROR(BZ14/BX14,"-")</f>
        <v>0.375</v>
      </c>
      <c r="CB14" s="127">
        <v>38000</v>
      </c>
      <c r="CC14" s="128">
        <f>IFERROR(CB14/BX14,"-")</f>
        <v>4750</v>
      </c>
      <c r="CD14" s="129">
        <v>2</v>
      </c>
      <c r="CE14" s="129"/>
      <c r="CF14" s="129">
        <v>1</v>
      </c>
      <c r="CG14" s="130">
        <v>4</v>
      </c>
      <c r="CH14" s="131">
        <f>IF(Q14=0,"",IF(CG14=0,"",(CG14/Q14)))</f>
        <v>0.083333333333333</v>
      </c>
      <c r="CI14" s="132">
        <v>2</v>
      </c>
      <c r="CJ14" s="133">
        <f>IFERROR(CI14/CG14,"-")</f>
        <v>0.5</v>
      </c>
      <c r="CK14" s="134">
        <v>113000</v>
      </c>
      <c r="CL14" s="135">
        <f>IFERROR(CK14/CG14,"-")</f>
        <v>28250</v>
      </c>
      <c r="CM14" s="136">
        <v>1</v>
      </c>
      <c r="CN14" s="136"/>
      <c r="CO14" s="136">
        <v>1</v>
      </c>
      <c r="CP14" s="137">
        <v>15</v>
      </c>
      <c r="CQ14" s="138">
        <v>302000</v>
      </c>
      <c r="CR14" s="138">
        <v>103000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160</v>
      </c>
      <c r="C15" s="184"/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5</v>
      </c>
      <c r="M15" s="79">
        <v>3</v>
      </c>
      <c r="N15" s="79">
        <v>2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1.3245283018868</v>
      </c>
      <c r="B18" s="39"/>
      <c r="C18" s="39"/>
      <c r="D18" s="39"/>
      <c r="E18" s="39"/>
      <c r="F18" s="39"/>
      <c r="G18" s="39"/>
      <c r="H18" s="40" t="s">
        <v>161</v>
      </c>
      <c r="I18" s="40"/>
      <c r="J18" s="40"/>
      <c r="K18" s="179">
        <f>SUM(K6:K17)</f>
        <v>795000</v>
      </c>
      <c r="L18" s="41">
        <f>SUM(L6:L17)</f>
        <v>857</v>
      </c>
      <c r="M18" s="41">
        <f>SUM(M6:M17)</f>
        <v>347</v>
      </c>
      <c r="N18" s="41">
        <f>SUM(N6:N17)</f>
        <v>765</v>
      </c>
      <c r="O18" s="41">
        <f>SUM(O6:O17)</f>
        <v>113</v>
      </c>
      <c r="P18" s="41">
        <f>SUM(P6:P17)</f>
        <v>1</v>
      </c>
      <c r="Q18" s="41">
        <f>SUM(Q6:Q17)</f>
        <v>114</v>
      </c>
      <c r="R18" s="42">
        <f>IFERROR(Q18/N18,"-")</f>
        <v>0.14901960784314</v>
      </c>
      <c r="S18" s="76">
        <f>SUM(S6:S17)</f>
        <v>31</v>
      </c>
      <c r="T18" s="76">
        <f>SUM(T6:T17)</f>
        <v>17</v>
      </c>
      <c r="U18" s="42">
        <f>IFERROR(S18/Q18,"-")</f>
        <v>0.2719298245614</v>
      </c>
      <c r="V18" s="43">
        <f>IFERROR(K18/Q18,"-")</f>
        <v>6973.6842105263</v>
      </c>
      <c r="W18" s="44">
        <f>SUM(W6:W17)</f>
        <v>33</v>
      </c>
      <c r="X18" s="42">
        <f>IFERROR(W18/Q18,"-")</f>
        <v>0.28947368421053</v>
      </c>
      <c r="Y18" s="179">
        <f>SUM(Y6:Y17)</f>
        <v>1053000</v>
      </c>
      <c r="Z18" s="179">
        <f>IFERROR(Y18/Q18,"-")</f>
        <v>9236.8421052632</v>
      </c>
      <c r="AA18" s="179">
        <f>IFERROR(Y18/W18,"-")</f>
        <v>31909.090909091</v>
      </c>
      <c r="AB18" s="179">
        <f>Y18-K18</f>
        <v>258000</v>
      </c>
      <c r="AC18" s="45">
        <f>Y18/K18</f>
        <v>1.3245283018868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162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163</v>
      </c>
      <c r="C6" s="184" t="s">
        <v>146</v>
      </c>
      <c r="D6" s="184" t="s">
        <v>164</v>
      </c>
      <c r="E6" s="184" t="s">
        <v>165</v>
      </c>
      <c r="F6" s="184" t="s">
        <v>166</v>
      </c>
      <c r="G6" s="184" t="s">
        <v>61</v>
      </c>
      <c r="H6" s="87" t="s">
        <v>167</v>
      </c>
      <c r="I6" s="87" t="s">
        <v>168</v>
      </c>
      <c r="J6" s="87" t="s">
        <v>169</v>
      </c>
      <c r="K6" s="176">
        <v>75000</v>
      </c>
      <c r="L6" s="79">
        <v>1</v>
      </c>
      <c r="M6" s="79">
        <v>0</v>
      </c>
      <c r="N6" s="79">
        <v>9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6250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-75000</v>
      </c>
      <c r="AC6" s="83">
        <f>SUM(Y6:Y7)/SUM(K6:K7)</f>
        <v>0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170</v>
      </c>
      <c r="C7" s="184" t="s">
        <v>146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58</v>
      </c>
      <c r="M7" s="79">
        <v>41</v>
      </c>
      <c r="N7" s="79">
        <v>47</v>
      </c>
      <c r="O7" s="88">
        <v>12</v>
      </c>
      <c r="P7" s="89">
        <v>0</v>
      </c>
      <c r="Q7" s="90">
        <f>O7+P7</f>
        <v>12</v>
      </c>
      <c r="R7" s="80">
        <f>IFERROR(Q7/N7,"-")</f>
        <v>0.25531914893617</v>
      </c>
      <c r="S7" s="79">
        <v>3</v>
      </c>
      <c r="T7" s="79">
        <v>1</v>
      </c>
      <c r="U7" s="80">
        <f>IFERROR(T7/(Q7),"-")</f>
        <v>0.083333333333333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0.16666666666667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0.16666666666667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0.083333333333333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0.41666666666667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0.083333333333333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0.083333333333333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</v>
      </c>
      <c r="B10" s="39"/>
      <c r="C10" s="39"/>
      <c r="D10" s="39"/>
      <c r="E10" s="39"/>
      <c r="F10" s="39"/>
      <c r="G10" s="39"/>
      <c r="H10" s="40" t="s">
        <v>171</v>
      </c>
      <c r="I10" s="40"/>
      <c r="J10" s="40"/>
      <c r="K10" s="179">
        <f>SUM(K6:K9)</f>
        <v>75000</v>
      </c>
      <c r="L10" s="41">
        <f>SUM(L6:L9)</f>
        <v>59</v>
      </c>
      <c r="M10" s="41">
        <f>SUM(M6:M9)</f>
        <v>41</v>
      </c>
      <c r="N10" s="41">
        <f>SUM(N6:N9)</f>
        <v>56</v>
      </c>
      <c r="O10" s="41">
        <f>SUM(O6:O9)</f>
        <v>12</v>
      </c>
      <c r="P10" s="41">
        <f>SUM(P6:P9)</f>
        <v>0</v>
      </c>
      <c r="Q10" s="41">
        <f>SUM(Q6:Q9)</f>
        <v>12</v>
      </c>
      <c r="R10" s="42">
        <f>IFERROR(Q10/N10,"-")</f>
        <v>0.21428571428571</v>
      </c>
      <c r="S10" s="76">
        <f>SUM(S6:S9)</f>
        <v>3</v>
      </c>
      <c r="T10" s="76">
        <f>SUM(T6:T9)</f>
        <v>1</v>
      </c>
      <c r="U10" s="42">
        <f>IFERROR(S10/Q10,"-")</f>
        <v>0.25</v>
      </c>
      <c r="V10" s="43">
        <f>IFERROR(K10/Q10,"-")</f>
        <v>6250</v>
      </c>
      <c r="W10" s="44">
        <f>SUM(W6:W9)</f>
        <v>0</v>
      </c>
      <c r="X10" s="42">
        <f>IFERROR(W10/Q10,"-")</f>
        <v>0</v>
      </c>
      <c r="Y10" s="179">
        <f>SUM(Y6:Y9)</f>
        <v>0</v>
      </c>
      <c r="Z10" s="179">
        <f>IFERROR(Y10/Q10,"-")</f>
        <v>0</v>
      </c>
      <c r="AA10" s="179" t="str">
        <f>IFERROR(Y10/W10,"-")</f>
        <v>-</v>
      </c>
      <c r="AB10" s="179">
        <f>Y10-K10</f>
        <v>-75000</v>
      </c>
      <c r="AC10" s="45">
        <f>Y10/K10</f>
        <v>0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