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<sst xmlns="http://schemas.openxmlformats.org/spreadsheetml/2006/main" uniqueCount="183">
  <si>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11月</t>
  </si>
  <si>
    <t>どきどき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</si>
  <si>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</si>
  <si>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</si>
  <si>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</si>
  <si>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</si>
  <si>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</si>
  <si>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</si>
  <si>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</si>
  <si>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</si>
  <si>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</si>
  <si>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</si>
  <si>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</si>
  <si>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</si>
  <si>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</si>
  <si>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</si>
  <si>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</si>
  <si>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</si>
  <si>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</si>
  <si>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</si>
  <si>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</si>
  <si>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</si>
  <si>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</si>
  <si>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</si>
  <si>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</si>
  <si>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</si>
  <si>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</si>
  <si>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</si>
  <si>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</si>
  <si>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</si>
  <si>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</si>
  <si>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</si>
  <si>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</si>
  <si>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</si>
  <si>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</si>
  <si>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</si>
  <si>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</si>
  <si>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</si>
  <si>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</si>
  <si>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</si>
  <si>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</si>
  <si>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</si>
  <si>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</si>
  <si>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</si>
  <si>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</si>
  <si>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</si>
  <si>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</si>
  <si>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</si>
  <si>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</si>
  <si>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</si>
  <si>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</si>
  <si>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</si>
  <si>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</si>
  <si>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</si>
  <si>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</si>
  <si>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</si>
  <si>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</si>
  <si>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sd1634</t>
  </si>
  <si>
    <t>インターカラー</t>
  </si>
  <si>
    <t>①求人風</t>
  </si>
  <si>
    <t>143「行列のできる恋愛結婚情報サイト」</t>
  </si>
  <si>
    <t>lp02</t>
  </si>
  <si>
    <t>スポニチ関東</t>
  </si>
  <si>
    <t>半2段つかみ20段保証</t>
  </si>
  <si>
    <t>20段保証</t>
  </si>
  <si>
    <t>sd1635</t>
  </si>
  <si>
    <t>②旧デイリー風</t>
  </si>
  <si>
    <t>144「逆行出会いで熟女と出会い放題！」</t>
  </si>
  <si>
    <t>sd1636</t>
  </si>
  <si>
    <t>③大正版</t>
  </si>
  <si>
    <t>145「これまで10人としか会ってないだと？お前、やな奴だな！」</t>
  </si>
  <si>
    <t>sd1637</t>
  </si>
  <si>
    <t>④右女3</t>
  </si>
  <si>
    <t>146「恋愛結婚サイト賞があったとしたら、このサイトが受賞している！？」</t>
  </si>
  <si>
    <t>sd1638</t>
  </si>
  <si>
    <t>(空電共通)</t>
  </si>
  <si>
    <t>空電</t>
  </si>
  <si>
    <t>sd1639</t>
  </si>
  <si>
    <t>スポーツ報知関東</t>
  </si>
  <si>
    <t>sd1640</t>
  </si>
  <si>
    <t>半3段つかみ20段保証</t>
  </si>
  <si>
    <t>sd1641</t>
  </si>
  <si>
    <t>半5段つかみ20段保証</t>
  </si>
  <si>
    <t>sd1642</t>
  </si>
  <si>
    <t>sd1643</t>
  </si>
  <si>
    <t>右女3スマホ</t>
  </si>
  <si>
    <t>五つ星の出会い今までにない出会いがココに</t>
  </si>
  <si>
    <t>デイリースポーツ関西</t>
  </si>
  <si>
    <t>4C終面全5段</t>
  </si>
  <si>
    <t>11月13日(金)</t>
  </si>
  <si>
    <t>sd1644</t>
  </si>
  <si>
    <t>sd1645</t>
  </si>
  <si>
    <t>大正版</t>
  </si>
  <si>
    <t>男性求む</t>
  </si>
  <si>
    <t>4C雑報</t>
  </si>
  <si>
    <t>11月08日(日)</t>
  </si>
  <si>
    <t>sd1646</t>
  </si>
  <si>
    <t>sd1647</t>
  </si>
  <si>
    <t>興奮版</t>
  </si>
  <si>
    <t>久々に興奮しました</t>
  </si>
  <si>
    <t>11月14日(土)</t>
  </si>
  <si>
    <t>sd1648</t>
  </si>
  <si>
    <t>sd1649</t>
  </si>
  <si>
    <t>求人風</t>
  </si>
  <si>
    <t>出会いの大御所〇〇に危機サービス史上最大の男性不足</t>
  </si>
  <si>
    <t>11月22日(日)</t>
  </si>
  <si>
    <t>sd1650</t>
  </si>
  <si>
    <t>sd1651</t>
  </si>
  <si>
    <t>旧デイリー風</t>
  </si>
  <si>
    <t>恥ずかしい訳ありサイト(サブ：男性が足りてないんです)</t>
  </si>
  <si>
    <t>11月28日(土)</t>
  </si>
  <si>
    <t>sd1652</t>
  </si>
  <si>
    <t>sd1653</t>
  </si>
  <si>
    <t>4C終面雑報</t>
  </si>
  <si>
    <t>11月03日(火)</t>
  </si>
  <si>
    <t>sd1654</t>
  </si>
  <si>
    <t>sd1655</t>
  </si>
  <si>
    <t>11月11日(水)</t>
  </si>
  <si>
    <t>sd1656</t>
  </si>
  <si>
    <t>sd1657</t>
  </si>
  <si>
    <t>東スポ・大スポ・九スポ・中京</t>
  </si>
  <si>
    <t>記事枠</t>
  </si>
  <si>
    <t>11月26日(木)</t>
  </si>
  <si>
    <t>sd1658</t>
  </si>
  <si>
    <t>sd1659</t>
  </si>
  <si>
    <t>記事(ノーマル)</t>
  </si>
  <si>
    <t>4C記事枠</t>
  </si>
  <si>
    <t>11月01日(日)</t>
  </si>
  <si>
    <t>sd1660</t>
  </si>
  <si>
    <t>記事(赤)</t>
  </si>
  <si>
    <t>11月07日(土)</t>
  </si>
  <si>
    <t>sd1661</t>
  </si>
  <si>
    <t>記事(青)</t>
  </si>
  <si>
    <t>146「もし出会系大賞があったら、このサイトが受賞しているでしょう」</t>
  </si>
  <si>
    <t>11月15日(日)</t>
  </si>
  <si>
    <t>sd1662</t>
  </si>
  <si>
    <t>記事(黄)</t>
  </si>
  <si>
    <t>11月21日(土)</t>
  </si>
  <si>
    <t>sd1663</t>
  </si>
  <si>
    <t>記事(緑)</t>
  </si>
  <si>
    <t>11月29日(日)</t>
  </si>
  <si>
    <t>sd1664</t>
  </si>
  <si>
    <t>共通</t>
  </si>
  <si>
    <t>新聞 TOTAL</t>
  </si>
  <si>
    <t>●雑誌 広告</t>
  </si>
  <si>
    <t>dz116</t>
  </si>
  <si>
    <t>日本ジャーナル出版</t>
  </si>
  <si>
    <t>黄色黒版</t>
  </si>
  <si>
    <t>ドンドン出会える</t>
  </si>
  <si>
    <t>週刊実話</t>
  </si>
  <si>
    <t>4C1P</t>
  </si>
  <si>
    <t>11月12日(木)</t>
  </si>
  <si>
    <t>dz117</t>
  </si>
  <si>
    <t>ak264</t>
  </si>
  <si>
    <t>アドライヴ</t>
  </si>
  <si>
    <t>コアマガジン</t>
  </si>
  <si>
    <t>5Pセフレ確保(赤瀬尚子さん）</t>
  </si>
  <si>
    <t>実話BUNKA超タブー</t>
  </si>
  <si>
    <t>1C5P</t>
  </si>
  <si>
    <t>11月02日(月)</t>
  </si>
  <si>
    <t>ak265</t>
  </si>
  <si>
    <t>ak268</t>
  </si>
  <si>
    <t>徳間書店</t>
  </si>
  <si>
    <t>DVD漫画たかし_セリフアレンジ</t>
  </si>
  <si>
    <t>アサヒ芸能.4W火</t>
  </si>
  <si>
    <t>DVD袋裏4C</t>
  </si>
  <si>
    <t>11月24日(火)</t>
  </si>
  <si>
    <t>ak269</t>
  </si>
  <si>
    <t>ak266</t>
  </si>
  <si>
    <t>大洋図書</t>
  </si>
  <si>
    <t>2Pスポーツ新聞_v01_どきどき(赤瀬さん)</t>
  </si>
  <si>
    <t>別冊ラヴァーズ</t>
  </si>
  <si>
    <t>4C2P</t>
  </si>
  <si>
    <t>11月27日(金)</t>
  </si>
  <si>
    <t>ak267</t>
  </si>
  <si>
    <t>ht169</t>
  </si>
  <si>
    <t>RNパック</t>
  </si>
  <si>
    <t>ht170</t>
  </si>
  <si>
    <t>ht171</t>
  </si>
  <si>
    <t>ht172</t>
  </si>
  <si>
    <t>ht173</t>
  </si>
  <si>
    <t>ht174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</si>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</sst>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1.2975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400000</v>
      </c>
      <c r="L6" s="79">
        <v>9</v>
      </c>
      <c r="M6" s="79">
        <v>0</v>
      </c>
      <c r="N6" s="79">
        <v>67</v>
      </c>
      <c r="O6" s="88">
        <v>3</v>
      </c>
      <c r="P6" s="89">
        <v>0</v>
      </c>
      <c r="Q6" s="90">
        <f>O6+P6</f>
        <v>3</v>
      </c>
      <c r="R6" s="80">
        <f>IFERROR(Q6/N6,"-")</f>
        <v>0.044776119402985</v>
      </c>
      <c r="S6" s="79">
        <v>0</v>
      </c>
      <c r="T6" s="79">
        <v>0</v>
      </c>
      <c r="U6" s="80">
        <f>IFERROR(T6/(Q6),"-")</f>
        <v>0</v>
      </c>
      <c r="V6" s="81">
        <f>IFERROR(K6/SUM(Q6:Q10),"-")</f>
        <v>19047.619047619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SUM(Y6:Y10)-SUM(K6:K10)</f>
        <v>119000</v>
      </c>
      <c r="AC6" s="83">
        <f>SUM(Y6:Y10)/SUM(K6:K10)</f>
        <v>1.2975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0.33333333333333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0.33333333333333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/>
      <c r="I7" s="87" t="s">
        <v>63</v>
      </c>
      <c r="J7" s="87"/>
      <c r="K7" s="176"/>
      <c r="L7" s="79">
        <v>10</v>
      </c>
      <c r="M7" s="79">
        <v>0</v>
      </c>
      <c r="N7" s="79">
        <v>100</v>
      </c>
      <c r="O7" s="88">
        <v>3</v>
      </c>
      <c r="P7" s="89">
        <v>0</v>
      </c>
      <c r="Q7" s="90">
        <f>O7+P7</f>
        <v>3</v>
      </c>
      <c r="R7" s="80">
        <f>IFERROR(Q7/N7,"-")</f>
        <v>0.03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0.66666666666667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/>
      <c r="I8" s="87" t="s">
        <v>63</v>
      </c>
      <c r="J8" s="87"/>
      <c r="K8" s="176"/>
      <c r="L8" s="79">
        <v>5</v>
      </c>
      <c r="M8" s="79">
        <v>0</v>
      </c>
      <c r="N8" s="79">
        <v>39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72</v>
      </c>
      <c r="F9" s="184" t="s">
        <v>73</v>
      </c>
      <c r="G9" s="184" t="s">
        <v>61</v>
      </c>
      <c r="H9" s="87"/>
      <c r="I9" s="87" t="s">
        <v>63</v>
      </c>
      <c r="J9" s="87"/>
      <c r="K9" s="176"/>
      <c r="L9" s="79">
        <v>5</v>
      </c>
      <c r="M9" s="79">
        <v>0</v>
      </c>
      <c r="N9" s="79">
        <v>26</v>
      </c>
      <c r="O9" s="88">
        <v>1</v>
      </c>
      <c r="P9" s="89">
        <v>0</v>
      </c>
      <c r="Q9" s="90">
        <f>O9+P9</f>
        <v>1</v>
      </c>
      <c r="R9" s="80">
        <f>IFERROR(Q9/N9,"-")</f>
        <v>0.038461538461538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84000</v>
      </c>
      <c r="Z9" s="182">
        <f>IFERROR(Y9/Q9,"-")</f>
        <v>84000</v>
      </c>
      <c r="AA9" s="182">
        <f>IFERROR(Y9/W9,"-")</f>
        <v>84000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1</v>
      </c>
      <c r="BZ9" s="125">
        <v>1</v>
      </c>
      <c r="CA9" s="126">
        <f>IFERROR(BZ9/BX9,"-")</f>
        <v>1</v>
      </c>
      <c r="CB9" s="127">
        <v>84000</v>
      </c>
      <c r="CC9" s="128">
        <f>IFERROR(CB9/BX9,"-")</f>
        <v>84000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84000</v>
      </c>
      <c r="CR9" s="138">
        <v>84000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75</v>
      </c>
      <c r="G10" s="184" t="s">
        <v>76</v>
      </c>
      <c r="H10" s="87"/>
      <c r="I10" s="87"/>
      <c r="J10" s="87"/>
      <c r="K10" s="176"/>
      <c r="L10" s="79">
        <v>136</v>
      </c>
      <c r="M10" s="79">
        <v>66</v>
      </c>
      <c r="N10" s="79">
        <v>113</v>
      </c>
      <c r="O10" s="88">
        <v>14</v>
      </c>
      <c r="P10" s="89">
        <v>0</v>
      </c>
      <c r="Q10" s="90">
        <f>O10+P10</f>
        <v>14</v>
      </c>
      <c r="R10" s="80">
        <f>IFERROR(Q10/N10,"-")</f>
        <v>0.12389380530973</v>
      </c>
      <c r="S10" s="79">
        <v>6</v>
      </c>
      <c r="T10" s="79">
        <v>0</v>
      </c>
      <c r="U10" s="80">
        <f>IFERROR(T10/(Q10),"-")</f>
        <v>0</v>
      </c>
      <c r="V10" s="81"/>
      <c r="W10" s="82">
        <v>7</v>
      </c>
      <c r="X10" s="80">
        <f>IF(Q10=0,"-",W10/Q10)</f>
        <v>0.5</v>
      </c>
      <c r="Y10" s="181">
        <v>435000</v>
      </c>
      <c r="Z10" s="182">
        <f>IFERROR(Y10/Q10,"-")</f>
        <v>31071.428571429</v>
      </c>
      <c r="AA10" s="182">
        <f>IFERROR(Y10/W10,"-")</f>
        <v>62142.857142857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0.14285714285714</v>
      </c>
      <c r="BH10" s="109">
        <v>1</v>
      </c>
      <c r="BI10" s="111">
        <f>IFERROR(BH10/BF10,"-")</f>
        <v>0.5</v>
      </c>
      <c r="BJ10" s="112">
        <v>28000</v>
      </c>
      <c r="BK10" s="113">
        <f>IFERROR(BJ10/BF10,"-")</f>
        <v>14000</v>
      </c>
      <c r="BL10" s="114"/>
      <c r="BM10" s="114"/>
      <c r="BN10" s="114">
        <v>1</v>
      </c>
      <c r="BO10" s="116">
        <v>2</v>
      </c>
      <c r="BP10" s="117">
        <f>IF(Q10=0,"",IF(BO10=0,"",(BO10/Q10)))</f>
        <v>0.14285714285714</v>
      </c>
      <c r="BQ10" s="118">
        <v>1</v>
      </c>
      <c r="BR10" s="119">
        <f>IFERROR(BQ10/BO10,"-")</f>
        <v>0.5</v>
      </c>
      <c r="BS10" s="120">
        <v>151000</v>
      </c>
      <c r="BT10" s="121">
        <f>IFERROR(BS10/BO10,"-")</f>
        <v>75500</v>
      </c>
      <c r="BU10" s="122"/>
      <c r="BV10" s="122"/>
      <c r="BW10" s="122">
        <v>1</v>
      </c>
      <c r="BX10" s="123">
        <v>7</v>
      </c>
      <c r="BY10" s="124">
        <f>IF(Q10=0,"",IF(BX10=0,"",(BX10/Q10)))</f>
        <v>0.5</v>
      </c>
      <c r="BZ10" s="125">
        <v>3</v>
      </c>
      <c r="CA10" s="126">
        <f>IFERROR(BZ10/BX10,"-")</f>
        <v>0.42857142857143</v>
      </c>
      <c r="CB10" s="127">
        <v>183000</v>
      </c>
      <c r="CC10" s="128">
        <f>IFERROR(CB10/BX10,"-")</f>
        <v>26142.857142857</v>
      </c>
      <c r="CD10" s="129"/>
      <c r="CE10" s="129"/>
      <c r="CF10" s="129">
        <v>3</v>
      </c>
      <c r="CG10" s="130">
        <v>3</v>
      </c>
      <c r="CH10" s="131">
        <f>IF(Q10=0,"",IF(CG10=0,"",(CG10/Q10)))</f>
        <v>0.21428571428571</v>
      </c>
      <c r="CI10" s="132">
        <v>2</v>
      </c>
      <c r="CJ10" s="133">
        <f>IFERROR(CI10/CG10,"-")</f>
        <v>0.66666666666667</v>
      </c>
      <c r="CK10" s="134">
        <v>73000</v>
      </c>
      <c r="CL10" s="135">
        <f>IFERROR(CK10/CG10,"-")</f>
        <v>24333.333333333</v>
      </c>
      <c r="CM10" s="136"/>
      <c r="CN10" s="136">
        <v>1</v>
      </c>
      <c r="CO10" s="136">
        <v>1</v>
      </c>
      <c r="CP10" s="137">
        <v>7</v>
      </c>
      <c r="CQ10" s="138">
        <v>435000</v>
      </c>
      <c r="CR10" s="138">
        <v>151000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0.51538461538462</v>
      </c>
      <c r="B11" s="184" t="s">
        <v>77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78</v>
      </c>
      <c r="I11" s="87" t="s">
        <v>63</v>
      </c>
      <c r="J11" s="87" t="s">
        <v>64</v>
      </c>
      <c r="K11" s="176">
        <v>650000</v>
      </c>
      <c r="L11" s="79">
        <v>21</v>
      </c>
      <c r="M11" s="79">
        <v>0</v>
      </c>
      <c r="N11" s="79">
        <v>141</v>
      </c>
      <c r="O11" s="88">
        <v>6</v>
      </c>
      <c r="P11" s="89">
        <v>0</v>
      </c>
      <c r="Q11" s="90">
        <f>O11+P11</f>
        <v>6</v>
      </c>
      <c r="R11" s="80">
        <f>IFERROR(Q11/N11,"-")</f>
        <v>0.042553191489362</v>
      </c>
      <c r="S11" s="79">
        <v>2</v>
      </c>
      <c r="T11" s="79">
        <v>1</v>
      </c>
      <c r="U11" s="80">
        <f>IFERROR(T11/(Q11),"-")</f>
        <v>0.16666666666667</v>
      </c>
      <c r="V11" s="81">
        <f>IFERROR(K11/SUM(Q11:Q14),"-")</f>
        <v>14772.727272727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SUM(Y11:Y14)-SUM(K11:K14)</f>
        <v>-315000</v>
      </c>
      <c r="AC11" s="83">
        <f>SUM(Y11:Y14)/SUM(K11:K14)</f>
        <v>0.51538461538462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0.66666666666667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66</v>
      </c>
      <c r="F12" s="184" t="s">
        <v>67</v>
      </c>
      <c r="G12" s="184" t="s">
        <v>61</v>
      </c>
      <c r="H12" s="87" t="s">
        <v>78</v>
      </c>
      <c r="I12" s="87" t="s">
        <v>80</v>
      </c>
      <c r="J12" s="87"/>
      <c r="K12" s="176"/>
      <c r="L12" s="79">
        <v>16</v>
      </c>
      <c r="M12" s="79">
        <v>0</v>
      </c>
      <c r="N12" s="79">
        <v>92</v>
      </c>
      <c r="O12" s="88">
        <v>6</v>
      </c>
      <c r="P12" s="89">
        <v>0</v>
      </c>
      <c r="Q12" s="90">
        <f>O12+P12</f>
        <v>6</v>
      </c>
      <c r="R12" s="80">
        <f>IFERROR(Q12/N12,"-")</f>
        <v>0.065217391304348</v>
      </c>
      <c r="S12" s="79">
        <v>1</v>
      </c>
      <c r="T12" s="79">
        <v>0</v>
      </c>
      <c r="U12" s="80">
        <f>IFERROR(T12/(Q12),"-")</f>
        <v>0</v>
      </c>
      <c r="V12" s="81"/>
      <c r="W12" s="82">
        <v>1</v>
      </c>
      <c r="X12" s="80">
        <f>IF(Q12=0,"-",W12/Q12)</f>
        <v>0.16666666666667</v>
      </c>
      <c r="Y12" s="181">
        <v>13000</v>
      </c>
      <c r="Z12" s="182">
        <f>IFERROR(Y12/Q12,"-")</f>
        <v>2166.6666666667</v>
      </c>
      <c r="AA12" s="182">
        <f>IFERROR(Y12/W12,"-")</f>
        <v>13000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0.16666666666667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0.33333333333333</v>
      </c>
      <c r="BQ12" s="118">
        <v>1</v>
      </c>
      <c r="BR12" s="119">
        <f>IFERROR(BQ12/BO12,"-")</f>
        <v>0.5</v>
      </c>
      <c r="BS12" s="120">
        <v>13000</v>
      </c>
      <c r="BT12" s="121">
        <f>IFERROR(BS12/BO12,"-")</f>
        <v>6500</v>
      </c>
      <c r="BU12" s="122"/>
      <c r="BV12" s="122"/>
      <c r="BW12" s="122">
        <v>1</v>
      </c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0.16666666666667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1</v>
      </c>
      <c r="CQ12" s="138">
        <v>13000</v>
      </c>
      <c r="CR12" s="138">
        <v>13000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69</v>
      </c>
      <c r="F13" s="184" t="s">
        <v>70</v>
      </c>
      <c r="G13" s="184" t="s">
        <v>61</v>
      </c>
      <c r="H13" s="87" t="s">
        <v>78</v>
      </c>
      <c r="I13" s="87" t="s">
        <v>82</v>
      </c>
      <c r="J13" s="87"/>
      <c r="K13" s="176"/>
      <c r="L13" s="79">
        <v>27</v>
      </c>
      <c r="M13" s="79">
        <v>0</v>
      </c>
      <c r="N13" s="79">
        <v>118</v>
      </c>
      <c r="O13" s="88">
        <v>13</v>
      </c>
      <c r="P13" s="89">
        <v>0</v>
      </c>
      <c r="Q13" s="90">
        <f>O13+P13</f>
        <v>13</v>
      </c>
      <c r="R13" s="80">
        <f>IFERROR(Q13/N13,"-")</f>
        <v>0.11016949152542</v>
      </c>
      <c r="S13" s="79">
        <v>4</v>
      </c>
      <c r="T13" s="79">
        <v>2</v>
      </c>
      <c r="U13" s="80">
        <f>IFERROR(T13/(Q13),"-")</f>
        <v>0.15384615384615</v>
      </c>
      <c r="V13" s="81"/>
      <c r="W13" s="82">
        <v>7</v>
      </c>
      <c r="X13" s="80">
        <f>IF(Q13=0,"-",W13/Q13)</f>
        <v>0.53846153846154</v>
      </c>
      <c r="Y13" s="181">
        <v>75000</v>
      </c>
      <c r="Z13" s="182">
        <f>IFERROR(Y13/Q13,"-")</f>
        <v>5769.2307692308</v>
      </c>
      <c r="AA13" s="182">
        <f>IFERROR(Y13/W13,"-")</f>
        <v>10714.285714286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0.076923076923077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0.15384615384615</v>
      </c>
      <c r="BH13" s="109">
        <v>1</v>
      </c>
      <c r="BI13" s="111">
        <f>IFERROR(BH13/BF13,"-")</f>
        <v>0.5</v>
      </c>
      <c r="BJ13" s="112">
        <v>3000</v>
      </c>
      <c r="BK13" s="113">
        <f>IFERROR(BJ13/BF13,"-")</f>
        <v>1500</v>
      </c>
      <c r="BL13" s="114">
        <v>1</v>
      </c>
      <c r="BM13" s="114"/>
      <c r="BN13" s="114"/>
      <c r="BO13" s="116">
        <v>7</v>
      </c>
      <c r="BP13" s="117">
        <f>IF(Q13=0,"",IF(BO13=0,"",(BO13/Q13)))</f>
        <v>0.53846153846154</v>
      </c>
      <c r="BQ13" s="118">
        <v>3</v>
      </c>
      <c r="BR13" s="119">
        <f>IFERROR(BQ13/BO13,"-")</f>
        <v>0.42857142857143</v>
      </c>
      <c r="BS13" s="120">
        <v>9000</v>
      </c>
      <c r="BT13" s="121">
        <f>IFERROR(BS13/BO13,"-")</f>
        <v>1285.7142857143</v>
      </c>
      <c r="BU13" s="122">
        <v>3</v>
      </c>
      <c r="BV13" s="122"/>
      <c r="BW13" s="122"/>
      <c r="BX13" s="123">
        <v>3</v>
      </c>
      <c r="BY13" s="124">
        <f>IF(Q13=0,"",IF(BX13=0,"",(BX13/Q13)))</f>
        <v>0.23076923076923</v>
      </c>
      <c r="BZ13" s="125">
        <v>3</v>
      </c>
      <c r="CA13" s="126">
        <f>IFERROR(BZ13/BX13,"-")</f>
        <v>1</v>
      </c>
      <c r="CB13" s="127">
        <v>63000</v>
      </c>
      <c r="CC13" s="128">
        <f>IFERROR(CB13/BX13,"-")</f>
        <v>21000</v>
      </c>
      <c r="CD13" s="129">
        <v>2</v>
      </c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7</v>
      </c>
      <c r="CQ13" s="138">
        <v>75000</v>
      </c>
      <c r="CR13" s="138">
        <v>50000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83</v>
      </c>
      <c r="C14" s="184" t="s">
        <v>58</v>
      </c>
      <c r="D14" s="184"/>
      <c r="E14" s="184" t="s">
        <v>75</v>
      </c>
      <c r="F14" s="184" t="s">
        <v>75</v>
      </c>
      <c r="G14" s="184" t="s">
        <v>76</v>
      </c>
      <c r="H14" s="87"/>
      <c r="I14" s="87"/>
      <c r="J14" s="87"/>
      <c r="K14" s="176"/>
      <c r="L14" s="79">
        <v>145</v>
      </c>
      <c r="M14" s="79">
        <v>92</v>
      </c>
      <c r="N14" s="79">
        <v>67</v>
      </c>
      <c r="O14" s="88">
        <v>19</v>
      </c>
      <c r="P14" s="89">
        <v>0</v>
      </c>
      <c r="Q14" s="90">
        <f>O14+P14</f>
        <v>19</v>
      </c>
      <c r="R14" s="80">
        <f>IFERROR(Q14/N14,"-")</f>
        <v>0.28358208955224</v>
      </c>
      <c r="S14" s="79">
        <v>6</v>
      </c>
      <c r="T14" s="79">
        <v>5</v>
      </c>
      <c r="U14" s="80">
        <f>IFERROR(T14/(Q14),"-")</f>
        <v>0.26315789473684</v>
      </c>
      <c r="V14" s="81"/>
      <c r="W14" s="82">
        <v>8</v>
      </c>
      <c r="X14" s="80">
        <f>IF(Q14=0,"-",W14/Q14)</f>
        <v>0.42105263157895</v>
      </c>
      <c r="Y14" s="181">
        <v>247000</v>
      </c>
      <c r="Z14" s="182">
        <f>IFERROR(Y14/Q14,"-")</f>
        <v>13000</v>
      </c>
      <c r="AA14" s="182">
        <f>IFERROR(Y14/W14,"-")</f>
        <v>30875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0.10526315789474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7</v>
      </c>
      <c r="BP14" s="117">
        <f>IF(Q14=0,"",IF(BO14=0,"",(BO14/Q14)))</f>
        <v>0.36842105263158</v>
      </c>
      <c r="BQ14" s="118">
        <v>3</v>
      </c>
      <c r="BR14" s="119">
        <f>IFERROR(BQ14/BO14,"-")</f>
        <v>0.42857142857143</v>
      </c>
      <c r="BS14" s="120">
        <v>128000</v>
      </c>
      <c r="BT14" s="121">
        <f>IFERROR(BS14/BO14,"-")</f>
        <v>18285.714285714</v>
      </c>
      <c r="BU14" s="122">
        <v>1</v>
      </c>
      <c r="BV14" s="122"/>
      <c r="BW14" s="122">
        <v>2</v>
      </c>
      <c r="BX14" s="123">
        <v>8</v>
      </c>
      <c r="BY14" s="124">
        <f>IF(Q14=0,"",IF(BX14=0,"",(BX14/Q14)))</f>
        <v>0.42105263157895</v>
      </c>
      <c r="BZ14" s="125">
        <v>5</v>
      </c>
      <c r="CA14" s="126">
        <f>IFERROR(BZ14/BX14,"-")</f>
        <v>0.625</v>
      </c>
      <c r="CB14" s="127">
        <v>119000</v>
      </c>
      <c r="CC14" s="128">
        <f>IFERROR(CB14/BX14,"-")</f>
        <v>14875</v>
      </c>
      <c r="CD14" s="129">
        <v>2</v>
      </c>
      <c r="CE14" s="129">
        <v>1</v>
      </c>
      <c r="CF14" s="129">
        <v>2</v>
      </c>
      <c r="CG14" s="130">
        <v>2</v>
      </c>
      <c r="CH14" s="131">
        <f>IF(Q14=0,"",IF(CG14=0,"",(CG14/Q14)))</f>
        <v>0.10526315789474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8</v>
      </c>
      <c r="CQ14" s="138">
        <v>247000</v>
      </c>
      <c r="CR14" s="138">
        <v>80000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0</v>
      </c>
      <c r="B15" s="184" t="s">
        <v>84</v>
      </c>
      <c r="C15" s="184" t="s">
        <v>58</v>
      </c>
      <c r="D15" s="184"/>
      <c r="E15" s="184" t="s">
        <v>85</v>
      </c>
      <c r="F15" s="184" t="s">
        <v>86</v>
      </c>
      <c r="G15" s="184" t="s">
        <v>61</v>
      </c>
      <c r="H15" s="87" t="s">
        <v>87</v>
      </c>
      <c r="I15" s="87" t="s">
        <v>88</v>
      </c>
      <c r="J15" s="87" t="s">
        <v>89</v>
      </c>
      <c r="K15" s="176">
        <v>120000</v>
      </c>
      <c r="L15" s="79">
        <v>3</v>
      </c>
      <c r="M15" s="79">
        <v>0</v>
      </c>
      <c r="N15" s="79">
        <v>16</v>
      </c>
      <c r="O15" s="88">
        <v>1</v>
      </c>
      <c r="P15" s="89">
        <v>0</v>
      </c>
      <c r="Q15" s="90">
        <f>O15+P15</f>
        <v>1</v>
      </c>
      <c r="R15" s="80">
        <f>IFERROR(Q15/N15,"-")</f>
        <v>0.0625</v>
      </c>
      <c r="S15" s="79">
        <v>0</v>
      </c>
      <c r="T15" s="79">
        <v>1</v>
      </c>
      <c r="U15" s="80">
        <f>IFERROR(T15/(Q15),"-")</f>
        <v>1</v>
      </c>
      <c r="V15" s="81">
        <f>IFERROR(K15/SUM(Q15:Q16),"-")</f>
        <v>60000</v>
      </c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>
        <f>SUM(Y15:Y16)-SUM(K15:K16)</f>
        <v>-120000</v>
      </c>
      <c r="AC15" s="83">
        <f>SUM(Y15:Y16)/SUM(K15:K16)</f>
        <v>0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85</v>
      </c>
      <c r="F16" s="184" t="s">
        <v>86</v>
      </c>
      <c r="G16" s="184" t="s">
        <v>76</v>
      </c>
      <c r="H16" s="87"/>
      <c r="I16" s="87"/>
      <c r="J16" s="87"/>
      <c r="K16" s="176"/>
      <c r="L16" s="79">
        <v>43</v>
      </c>
      <c r="M16" s="79">
        <v>15</v>
      </c>
      <c r="N16" s="79">
        <v>19</v>
      </c>
      <c r="O16" s="88">
        <v>1</v>
      </c>
      <c r="P16" s="89">
        <v>0</v>
      </c>
      <c r="Q16" s="90">
        <f>O16+P16</f>
        <v>1</v>
      </c>
      <c r="R16" s="80">
        <f>IFERROR(Q16/N16,"-")</f>
        <v>0.052631578947368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1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</v>
      </c>
      <c r="B17" s="184" t="s">
        <v>91</v>
      </c>
      <c r="C17" s="184" t="s">
        <v>58</v>
      </c>
      <c r="D17" s="184"/>
      <c r="E17" s="184" t="s">
        <v>92</v>
      </c>
      <c r="F17" s="184" t="s">
        <v>93</v>
      </c>
      <c r="G17" s="184" t="s">
        <v>61</v>
      </c>
      <c r="H17" s="87" t="s">
        <v>62</v>
      </c>
      <c r="I17" s="87" t="s">
        <v>94</v>
      </c>
      <c r="J17" s="185" t="s">
        <v>95</v>
      </c>
      <c r="K17" s="176">
        <v>30000</v>
      </c>
      <c r="L17" s="79">
        <v>11</v>
      </c>
      <c r="M17" s="79">
        <v>0</v>
      </c>
      <c r="N17" s="79">
        <v>75</v>
      </c>
      <c r="O17" s="88">
        <v>1</v>
      </c>
      <c r="P17" s="89">
        <v>0</v>
      </c>
      <c r="Q17" s="90">
        <f>O17+P17</f>
        <v>1</v>
      </c>
      <c r="R17" s="80">
        <f>IFERROR(Q17/N17,"-")</f>
        <v>0.013333333333333</v>
      </c>
      <c r="S17" s="79">
        <v>0</v>
      </c>
      <c r="T17" s="79">
        <v>0</v>
      </c>
      <c r="U17" s="80">
        <f>IFERROR(T17/(Q17),"-")</f>
        <v>0</v>
      </c>
      <c r="V17" s="81">
        <f>IFERROR(K17/SUM(Q17:Q18),"-")</f>
        <v>30000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-30000</v>
      </c>
      <c r="AC17" s="83">
        <f>SUM(Y17:Y18)/SUM(K17:K18)</f>
        <v>0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92</v>
      </c>
      <c r="F18" s="184" t="s">
        <v>93</v>
      </c>
      <c r="G18" s="184" t="s">
        <v>76</v>
      </c>
      <c r="H18" s="87"/>
      <c r="I18" s="87"/>
      <c r="J18" s="87"/>
      <c r="K18" s="176"/>
      <c r="L18" s="79">
        <v>24</v>
      </c>
      <c r="M18" s="79">
        <v>7</v>
      </c>
      <c r="N18" s="79">
        <v>0</v>
      </c>
      <c r="O18" s="88">
        <v>0</v>
      </c>
      <c r="P18" s="89">
        <v>0</v>
      </c>
      <c r="Q18" s="90">
        <f>O18+P18</f>
        <v>0</v>
      </c>
      <c r="R18" s="80" t="str">
        <f>IFERROR(Q18/N18,"-")</f>
        <v>-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0.93333333333333</v>
      </c>
      <c r="B19" s="184" t="s">
        <v>97</v>
      </c>
      <c r="C19" s="184" t="s">
        <v>58</v>
      </c>
      <c r="D19" s="184"/>
      <c r="E19" s="184" t="s">
        <v>98</v>
      </c>
      <c r="F19" s="184" t="s">
        <v>99</v>
      </c>
      <c r="G19" s="184" t="s">
        <v>61</v>
      </c>
      <c r="H19" s="87" t="s">
        <v>62</v>
      </c>
      <c r="I19" s="87" t="s">
        <v>94</v>
      </c>
      <c r="J19" s="186" t="s">
        <v>100</v>
      </c>
      <c r="K19" s="176">
        <v>30000</v>
      </c>
      <c r="L19" s="79">
        <v>4</v>
      </c>
      <c r="M19" s="79">
        <v>0</v>
      </c>
      <c r="N19" s="79">
        <v>31</v>
      </c>
      <c r="O19" s="88">
        <v>3</v>
      </c>
      <c r="P19" s="89">
        <v>0</v>
      </c>
      <c r="Q19" s="90">
        <f>O19+P19</f>
        <v>3</v>
      </c>
      <c r="R19" s="80">
        <f>IFERROR(Q19/N19,"-")</f>
        <v>0.096774193548387</v>
      </c>
      <c r="S19" s="79">
        <v>1</v>
      </c>
      <c r="T19" s="79">
        <v>0</v>
      </c>
      <c r="U19" s="80">
        <f>IFERROR(T19/(Q19),"-")</f>
        <v>0</v>
      </c>
      <c r="V19" s="81">
        <f>IFERROR(K19/SUM(Q19:Q20),"-")</f>
        <v>10000</v>
      </c>
      <c r="W19" s="82">
        <v>1</v>
      </c>
      <c r="X19" s="80">
        <f>IF(Q19=0,"-",W19/Q19)</f>
        <v>0.33333333333333</v>
      </c>
      <c r="Y19" s="181">
        <v>28000</v>
      </c>
      <c r="Z19" s="182">
        <f>IFERROR(Y19/Q19,"-")</f>
        <v>9333.3333333333</v>
      </c>
      <c r="AA19" s="182">
        <f>IFERROR(Y19/W19,"-")</f>
        <v>28000</v>
      </c>
      <c r="AB19" s="176">
        <f>SUM(Y19:Y20)-SUM(K19:K20)</f>
        <v>-2000</v>
      </c>
      <c r="AC19" s="83">
        <f>SUM(Y19:Y20)/SUM(K19:K20)</f>
        <v>0.93333333333333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0.33333333333333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0.33333333333333</v>
      </c>
      <c r="BZ19" s="125">
        <v>1</v>
      </c>
      <c r="CA19" s="126">
        <f>IFERROR(BZ19/BX19,"-")</f>
        <v>1</v>
      </c>
      <c r="CB19" s="127">
        <v>28000</v>
      </c>
      <c r="CC19" s="128">
        <f>IFERROR(CB19/BX19,"-")</f>
        <v>28000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28000</v>
      </c>
      <c r="CR19" s="138">
        <v>28000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98</v>
      </c>
      <c r="F20" s="184" t="s">
        <v>99</v>
      </c>
      <c r="G20" s="184" t="s">
        <v>76</v>
      </c>
      <c r="H20" s="87"/>
      <c r="I20" s="87"/>
      <c r="J20" s="87"/>
      <c r="K20" s="176"/>
      <c r="L20" s="79">
        <v>21</v>
      </c>
      <c r="M20" s="79">
        <v>7</v>
      </c>
      <c r="N20" s="79">
        <v>0</v>
      </c>
      <c r="O20" s="88">
        <v>0</v>
      </c>
      <c r="P20" s="89">
        <v>0</v>
      </c>
      <c r="Q20" s="90">
        <f>O20+P20</f>
        <v>0</v>
      </c>
      <c r="R20" s="80" t="str">
        <f>IFERROR(Q20/N20,"-")</f>
        <v>-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4.2333333333333</v>
      </c>
      <c r="B21" s="184" t="s">
        <v>102</v>
      </c>
      <c r="C21" s="184" t="s">
        <v>58</v>
      </c>
      <c r="D21" s="184"/>
      <c r="E21" s="184" t="s">
        <v>103</v>
      </c>
      <c r="F21" s="184" t="s">
        <v>104</v>
      </c>
      <c r="G21" s="184" t="s">
        <v>61</v>
      </c>
      <c r="H21" s="87" t="s">
        <v>62</v>
      </c>
      <c r="I21" s="87" t="s">
        <v>94</v>
      </c>
      <c r="J21" s="185" t="s">
        <v>105</v>
      </c>
      <c r="K21" s="176">
        <v>30000</v>
      </c>
      <c r="L21" s="79">
        <v>4</v>
      </c>
      <c r="M21" s="79">
        <v>0</v>
      </c>
      <c r="N21" s="79">
        <v>35</v>
      </c>
      <c r="O21" s="88">
        <v>1</v>
      </c>
      <c r="P21" s="89">
        <v>0</v>
      </c>
      <c r="Q21" s="90">
        <f>O21+P21</f>
        <v>1</v>
      </c>
      <c r="R21" s="80">
        <f>IFERROR(Q21/N21,"-")</f>
        <v>0.028571428571429</v>
      </c>
      <c r="S21" s="79">
        <v>1</v>
      </c>
      <c r="T21" s="79">
        <v>0</v>
      </c>
      <c r="U21" s="80">
        <f>IFERROR(T21/(Q21),"-")</f>
        <v>0</v>
      </c>
      <c r="V21" s="81">
        <f>IFERROR(K21/SUM(Q21:Q22),"-")</f>
        <v>30000</v>
      </c>
      <c r="W21" s="82">
        <v>1</v>
      </c>
      <c r="X21" s="80">
        <f>IF(Q21=0,"-",W21/Q21)</f>
        <v>1</v>
      </c>
      <c r="Y21" s="181">
        <v>127000</v>
      </c>
      <c r="Z21" s="182">
        <f>IFERROR(Y21/Q21,"-")</f>
        <v>127000</v>
      </c>
      <c r="AA21" s="182">
        <f>IFERROR(Y21/W21,"-")</f>
        <v>127000</v>
      </c>
      <c r="AB21" s="176">
        <f>SUM(Y21:Y22)-SUM(K21:K22)</f>
        <v>97000</v>
      </c>
      <c r="AC21" s="83">
        <f>SUM(Y21:Y22)/SUM(K21:K22)</f>
        <v>4.2333333333333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1</v>
      </c>
      <c r="BH21" s="109">
        <v>1</v>
      </c>
      <c r="BI21" s="111">
        <f>IFERROR(BH21/BF21,"-")</f>
        <v>1</v>
      </c>
      <c r="BJ21" s="112">
        <v>127000</v>
      </c>
      <c r="BK21" s="113">
        <f>IFERROR(BJ21/BF21,"-")</f>
        <v>127000</v>
      </c>
      <c r="BL21" s="114"/>
      <c r="BM21" s="114"/>
      <c r="BN21" s="114">
        <v>1</v>
      </c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127000</v>
      </c>
      <c r="CR21" s="138">
        <v>127000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/>
      <c r="B22" s="184" t="s">
        <v>106</v>
      </c>
      <c r="C22" s="184" t="s">
        <v>58</v>
      </c>
      <c r="D22" s="184"/>
      <c r="E22" s="184" t="s">
        <v>103</v>
      </c>
      <c r="F22" s="184" t="s">
        <v>104</v>
      </c>
      <c r="G22" s="184" t="s">
        <v>76</v>
      </c>
      <c r="H22" s="87"/>
      <c r="I22" s="87"/>
      <c r="J22" s="87"/>
      <c r="K22" s="176"/>
      <c r="L22" s="79">
        <v>8</v>
      </c>
      <c r="M22" s="79">
        <v>7</v>
      </c>
      <c r="N22" s="79">
        <v>0</v>
      </c>
      <c r="O22" s="88">
        <v>0</v>
      </c>
      <c r="P22" s="89">
        <v>0</v>
      </c>
      <c r="Q22" s="90">
        <f>O22+P22</f>
        <v>0</v>
      </c>
      <c r="R22" s="80" t="str">
        <f>IFERROR(Q22/N22,"-")</f>
        <v>-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</v>
      </c>
      <c r="B23" s="184" t="s">
        <v>107</v>
      </c>
      <c r="C23" s="184" t="s">
        <v>58</v>
      </c>
      <c r="D23" s="184"/>
      <c r="E23" s="184" t="s">
        <v>108</v>
      </c>
      <c r="F23" s="184" t="s">
        <v>109</v>
      </c>
      <c r="G23" s="184" t="s">
        <v>61</v>
      </c>
      <c r="H23" s="87" t="s">
        <v>62</v>
      </c>
      <c r="I23" s="87" t="s">
        <v>94</v>
      </c>
      <c r="J23" s="186" t="s">
        <v>110</v>
      </c>
      <c r="K23" s="176">
        <v>30000</v>
      </c>
      <c r="L23" s="79">
        <v>4</v>
      </c>
      <c r="M23" s="79">
        <v>0</v>
      </c>
      <c r="N23" s="79">
        <v>39</v>
      </c>
      <c r="O23" s="88">
        <v>2</v>
      </c>
      <c r="P23" s="89">
        <v>0</v>
      </c>
      <c r="Q23" s="90">
        <f>O23+P23</f>
        <v>2</v>
      </c>
      <c r="R23" s="80">
        <f>IFERROR(Q23/N23,"-")</f>
        <v>0.051282051282051</v>
      </c>
      <c r="S23" s="79">
        <v>0</v>
      </c>
      <c r="T23" s="79">
        <v>1</v>
      </c>
      <c r="U23" s="80">
        <f>IFERROR(T23/(Q23),"-")</f>
        <v>0.5</v>
      </c>
      <c r="V23" s="81">
        <f>IFERROR(K23/SUM(Q23:Q24),"-")</f>
        <v>15000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-30000</v>
      </c>
      <c r="AC23" s="83">
        <f>SUM(Y23:Y24)/SUM(K23:K24)</f>
        <v>0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>
        <v>1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111</v>
      </c>
      <c r="C24" s="184" t="s">
        <v>58</v>
      </c>
      <c r="D24" s="184"/>
      <c r="E24" s="184" t="s">
        <v>108</v>
      </c>
      <c r="F24" s="184" t="s">
        <v>109</v>
      </c>
      <c r="G24" s="184" t="s">
        <v>76</v>
      </c>
      <c r="H24" s="87"/>
      <c r="I24" s="87"/>
      <c r="J24" s="87"/>
      <c r="K24" s="176"/>
      <c r="L24" s="79">
        <v>7</v>
      </c>
      <c r="M24" s="79">
        <v>7</v>
      </c>
      <c r="N24" s="79">
        <v>0</v>
      </c>
      <c r="O24" s="88">
        <v>0</v>
      </c>
      <c r="P24" s="89">
        <v>0</v>
      </c>
      <c r="Q24" s="90">
        <f>O24+P24</f>
        <v>0</v>
      </c>
      <c r="R24" s="80" t="str">
        <f>IFERROR(Q24/N24,"-")</f>
        <v>-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0.4</v>
      </c>
      <c r="B25" s="184" t="s">
        <v>112</v>
      </c>
      <c r="C25" s="184" t="s">
        <v>58</v>
      </c>
      <c r="D25" s="184"/>
      <c r="E25" s="184" t="s">
        <v>103</v>
      </c>
      <c r="F25" s="184" t="s">
        <v>104</v>
      </c>
      <c r="G25" s="184" t="s">
        <v>61</v>
      </c>
      <c r="H25" s="87" t="s">
        <v>78</v>
      </c>
      <c r="I25" s="87" t="s">
        <v>113</v>
      </c>
      <c r="J25" s="87" t="s">
        <v>114</v>
      </c>
      <c r="K25" s="176">
        <v>50000</v>
      </c>
      <c r="L25" s="79">
        <v>5</v>
      </c>
      <c r="M25" s="79">
        <v>0</v>
      </c>
      <c r="N25" s="79">
        <v>49</v>
      </c>
      <c r="O25" s="88">
        <v>1</v>
      </c>
      <c r="P25" s="89">
        <v>0</v>
      </c>
      <c r="Q25" s="90">
        <f>O25+P25</f>
        <v>1</v>
      </c>
      <c r="R25" s="80">
        <f>IFERROR(Q25/N25,"-")</f>
        <v>0.020408163265306</v>
      </c>
      <c r="S25" s="79">
        <v>0</v>
      </c>
      <c r="T25" s="79">
        <v>1</v>
      </c>
      <c r="U25" s="80">
        <f>IFERROR(T25/(Q25),"-")</f>
        <v>1</v>
      </c>
      <c r="V25" s="81">
        <f>IFERROR(K25/SUM(Q25:Q26),"-")</f>
        <v>10000</v>
      </c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>
        <f>SUM(Y25:Y26)-SUM(K25:K26)</f>
        <v>-30000</v>
      </c>
      <c r="AC25" s="83">
        <f>SUM(Y25:Y26)/SUM(K25:K26)</f>
        <v>0.4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115</v>
      </c>
      <c r="C26" s="184" t="s">
        <v>58</v>
      </c>
      <c r="D26" s="184"/>
      <c r="E26" s="184" t="s">
        <v>103</v>
      </c>
      <c r="F26" s="184" t="s">
        <v>104</v>
      </c>
      <c r="G26" s="184" t="s">
        <v>76</v>
      </c>
      <c r="H26" s="87"/>
      <c r="I26" s="87"/>
      <c r="J26" s="87"/>
      <c r="K26" s="176"/>
      <c r="L26" s="79">
        <v>12</v>
      </c>
      <c r="M26" s="79">
        <v>12</v>
      </c>
      <c r="N26" s="79">
        <v>18</v>
      </c>
      <c r="O26" s="88">
        <v>4</v>
      </c>
      <c r="P26" s="89">
        <v>0</v>
      </c>
      <c r="Q26" s="90">
        <f>O26+P26</f>
        <v>4</v>
      </c>
      <c r="R26" s="80">
        <f>IFERROR(Q26/N26,"-")</f>
        <v>0.22222222222222</v>
      </c>
      <c r="S26" s="79">
        <v>2</v>
      </c>
      <c r="T26" s="79">
        <v>0</v>
      </c>
      <c r="U26" s="80">
        <f>IFERROR(T26/(Q26),"-")</f>
        <v>0</v>
      </c>
      <c r="V26" s="81"/>
      <c r="W26" s="82">
        <v>2</v>
      </c>
      <c r="X26" s="80">
        <f>IF(Q26=0,"-",W26/Q26)</f>
        <v>0.5</v>
      </c>
      <c r="Y26" s="181">
        <v>20000</v>
      </c>
      <c r="Z26" s="182">
        <f>IFERROR(Y26/Q26,"-")</f>
        <v>5000</v>
      </c>
      <c r="AA26" s="182">
        <f>IFERROR(Y26/W26,"-")</f>
        <v>10000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2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0.25</v>
      </c>
      <c r="BZ26" s="125">
        <v>1</v>
      </c>
      <c r="CA26" s="126">
        <f>IFERROR(BZ26/BX26,"-")</f>
        <v>1</v>
      </c>
      <c r="CB26" s="127">
        <v>10000</v>
      </c>
      <c r="CC26" s="128">
        <f>IFERROR(CB26/BX26,"-")</f>
        <v>10000</v>
      </c>
      <c r="CD26" s="129"/>
      <c r="CE26" s="129">
        <v>1</v>
      </c>
      <c r="CF26" s="129"/>
      <c r="CG26" s="130">
        <v>1</v>
      </c>
      <c r="CH26" s="131">
        <f>IF(Q26=0,"",IF(CG26=0,"",(CG26/Q26)))</f>
        <v>0.25</v>
      </c>
      <c r="CI26" s="132">
        <v>1</v>
      </c>
      <c r="CJ26" s="133">
        <f>IFERROR(CI26/CG26,"-")</f>
        <v>1</v>
      </c>
      <c r="CK26" s="134">
        <v>10000</v>
      </c>
      <c r="CL26" s="135">
        <f>IFERROR(CK26/CG26,"-")</f>
        <v>10000</v>
      </c>
      <c r="CM26" s="136">
        <v>1</v>
      </c>
      <c r="CN26" s="136"/>
      <c r="CO26" s="136"/>
      <c r="CP26" s="137">
        <v>2</v>
      </c>
      <c r="CQ26" s="138">
        <v>20000</v>
      </c>
      <c r="CR26" s="138">
        <v>10000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0.88</v>
      </c>
      <c r="B27" s="184" t="s">
        <v>116</v>
      </c>
      <c r="C27" s="184" t="s">
        <v>58</v>
      </c>
      <c r="D27" s="184"/>
      <c r="E27" s="184" t="s">
        <v>92</v>
      </c>
      <c r="F27" s="184" t="s">
        <v>104</v>
      </c>
      <c r="G27" s="184" t="s">
        <v>61</v>
      </c>
      <c r="H27" s="87" t="s">
        <v>78</v>
      </c>
      <c r="I27" s="87" t="s">
        <v>113</v>
      </c>
      <c r="J27" s="87" t="s">
        <v>117</v>
      </c>
      <c r="K27" s="176">
        <v>50000</v>
      </c>
      <c r="L27" s="79">
        <v>21</v>
      </c>
      <c r="M27" s="79">
        <v>0</v>
      </c>
      <c r="N27" s="79">
        <v>64</v>
      </c>
      <c r="O27" s="88">
        <v>12</v>
      </c>
      <c r="P27" s="89">
        <v>0</v>
      </c>
      <c r="Q27" s="90">
        <f>O27+P27</f>
        <v>12</v>
      </c>
      <c r="R27" s="80">
        <f>IFERROR(Q27/N27,"-")</f>
        <v>0.1875</v>
      </c>
      <c r="S27" s="79">
        <v>2</v>
      </c>
      <c r="T27" s="79">
        <v>0</v>
      </c>
      <c r="U27" s="80">
        <f>IFERROR(T27/(Q27),"-")</f>
        <v>0</v>
      </c>
      <c r="V27" s="81">
        <f>IFERROR(K27/SUM(Q27:Q28),"-")</f>
        <v>3571.4285714286</v>
      </c>
      <c r="W27" s="82">
        <v>2</v>
      </c>
      <c r="X27" s="80">
        <f>IF(Q27=0,"-",W27/Q27)</f>
        <v>0.16666666666667</v>
      </c>
      <c r="Y27" s="181">
        <v>44000</v>
      </c>
      <c r="Z27" s="182">
        <f>IFERROR(Y27/Q27,"-")</f>
        <v>3666.6666666667</v>
      </c>
      <c r="AA27" s="182">
        <f>IFERROR(Y27/W27,"-")</f>
        <v>22000</v>
      </c>
      <c r="AB27" s="176">
        <f>SUM(Y27:Y28)-SUM(K27:K28)</f>
        <v>-6000</v>
      </c>
      <c r="AC27" s="83">
        <f>SUM(Y27:Y28)/SUM(K27:K28)</f>
        <v>0.88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2</v>
      </c>
      <c r="AO27" s="98">
        <f>IF(Q27=0,"",IF(AN27=0,"",(AN27/Q27)))</f>
        <v>0.16666666666667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2</v>
      </c>
      <c r="AX27" s="104">
        <f>IF(Q27=0,"",IF(AW27=0,"",(AW27/Q27)))</f>
        <v>0.16666666666667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5</v>
      </c>
      <c r="BG27" s="110">
        <f>IF(Q27=0,"",IF(BF27=0,"",(BF27/Q27)))</f>
        <v>0.41666666666667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2</v>
      </c>
      <c r="BP27" s="117">
        <f>IF(Q27=0,"",IF(BO27=0,"",(BO27/Q27)))</f>
        <v>0.16666666666667</v>
      </c>
      <c r="BQ27" s="118">
        <v>2</v>
      </c>
      <c r="BR27" s="119">
        <f>IFERROR(BQ27/BO27,"-")</f>
        <v>1</v>
      </c>
      <c r="BS27" s="120">
        <v>44000</v>
      </c>
      <c r="BT27" s="121">
        <f>IFERROR(BS27/BO27,"-")</f>
        <v>22000</v>
      </c>
      <c r="BU27" s="122"/>
      <c r="BV27" s="122"/>
      <c r="BW27" s="122">
        <v>2</v>
      </c>
      <c r="BX27" s="123">
        <v>1</v>
      </c>
      <c r="BY27" s="124">
        <f>IF(Q27=0,"",IF(BX27=0,"",(BX27/Q27)))</f>
        <v>0.083333333333333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44000</v>
      </c>
      <c r="CR27" s="138">
        <v>29000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118</v>
      </c>
      <c r="C28" s="184" t="s">
        <v>58</v>
      </c>
      <c r="D28" s="184"/>
      <c r="E28" s="184" t="s">
        <v>92</v>
      </c>
      <c r="F28" s="184" t="s">
        <v>104</v>
      </c>
      <c r="G28" s="184" t="s">
        <v>76</v>
      </c>
      <c r="H28" s="87"/>
      <c r="I28" s="87"/>
      <c r="J28" s="87"/>
      <c r="K28" s="176"/>
      <c r="L28" s="79">
        <v>15</v>
      </c>
      <c r="M28" s="79">
        <v>10</v>
      </c>
      <c r="N28" s="79">
        <v>9</v>
      </c>
      <c r="O28" s="88">
        <v>2</v>
      </c>
      <c r="P28" s="89">
        <v>0</v>
      </c>
      <c r="Q28" s="90">
        <f>O28+P28</f>
        <v>2</v>
      </c>
      <c r="R28" s="80">
        <f>IFERROR(Q28/N28,"-")</f>
        <v>0.22222222222222</v>
      </c>
      <c r="S28" s="79">
        <v>0</v>
      </c>
      <c r="T28" s="79">
        <v>0</v>
      </c>
      <c r="U28" s="80">
        <f>IFERROR(T28/(Q28),"-")</f>
        <v>0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1</v>
      </c>
      <c r="BY28" s="124">
        <f>IF(Q28=0,"",IF(BX28=0,"",(BX28/Q28)))</f>
        <v>0.5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</v>
      </c>
      <c r="B29" s="184" t="s">
        <v>119</v>
      </c>
      <c r="C29" s="184" t="s">
        <v>58</v>
      </c>
      <c r="D29" s="184"/>
      <c r="E29" s="184"/>
      <c r="F29" s="184"/>
      <c r="G29" s="184" t="s">
        <v>61</v>
      </c>
      <c r="H29" s="87" t="s">
        <v>120</v>
      </c>
      <c r="I29" s="87" t="s">
        <v>121</v>
      </c>
      <c r="J29" s="87" t="s">
        <v>122</v>
      </c>
      <c r="K29" s="176">
        <v>80000</v>
      </c>
      <c r="L29" s="79">
        <v>8</v>
      </c>
      <c r="M29" s="79">
        <v>0</v>
      </c>
      <c r="N29" s="79">
        <v>68</v>
      </c>
      <c r="O29" s="88">
        <v>4</v>
      </c>
      <c r="P29" s="89">
        <v>0</v>
      </c>
      <c r="Q29" s="90">
        <f>O29+P29</f>
        <v>4</v>
      </c>
      <c r="R29" s="80">
        <f>IFERROR(Q29/N29,"-")</f>
        <v>0.058823529411765</v>
      </c>
      <c r="S29" s="79">
        <v>0</v>
      </c>
      <c r="T29" s="79">
        <v>0</v>
      </c>
      <c r="U29" s="80">
        <f>IFERROR(T29/(Q29),"-")</f>
        <v>0</v>
      </c>
      <c r="V29" s="81">
        <f>IFERROR(K29/SUM(Q29:Q30),"-")</f>
        <v>11428.571428571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-80000</v>
      </c>
      <c r="AC29" s="83">
        <f>SUM(Y29:Y30)/SUM(K29:K30)</f>
        <v>0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2</v>
      </c>
      <c r="AO29" s="98">
        <f>IF(Q29=0,"",IF(AN29=0,"",(AN29/Q29)))</f>
        <v>0.5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0.25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0.25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123</v>
      </c>
      <c r="C30" s="184" t="s">
        <v>58</v>
      </c>
      <c r="D30" s="184"/>
      <c r="E30" s="184"/>
      <c r="F30" s="184"/>
      <c r="G30" s="184" t="s">
        <v>76</v>
      </c>
      <c r="H30" s="87"/>
      <c r="I30" s="87"/>
      <c r="J30" s="87"/>
      <c r="K30" s="176"/>
      <c r="L30" s="79">
        <v>17</v>
      </c>
      <c r="M30" s="79">
        <v>15</v>
      </c>
      <c r="N30" s="79">
        <v>12</v>
      </c>
      <c r="O30" s="88">
        <v>3</v>
      </c>
      <c r="P30" s="89">
        <v>0</v>
      </c>
      <c r="Q30" s="90">
        <f>O30+P30</f>
        <v>3</v>
      </c>
      <c r="R30" s="80">
        <f>IFERROR(Q30/N30,"-")</f>
        <v>0.25</v>
      </c>
      <c r="S30" s="79">
        <v>1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0.33333333333333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2</v>
      </c>
      <c r="BP30" s="117">
        <f>IF(Q30=0,"",IF(BO30=0,"",(BO30/Q30)))</f>
        <v>0.66666666666667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1.8</v>
      </c>
      <c r="B31" s="184" t="s">
        <v>124</v>
      </c>
      <c r="C31" s="184" t="s">
        <v>58</v>
      </c>
      <c r="D31" s="184"/>
      <c r="E31" s="184" t="s">
        <v>125</v>
      </c>
      <c r="F31" s="184" t="s">
        <v>60</v>
      </c>
      <c r="G31" s="184" t="s">
        <v>61</v>
      </c>
      <c r="H31" s="87" t="s">
        <v>87</v>
      </c>
      <c r="I31" s="87" t="s">
        <v>126</v>
      </c>
      <c r="J31" s="185" t="s">
        <v>127</v>
      </c>
      <c r="K31" s="176">
        <v>125000</v>
      </c>
      <c r="L31" s="79">
        <v>2</v>
      </c>
      <c r="M31" s="79">
        <v>0</v>
      </c>
      <c r="N31" s="79">
        <v>26</v>
      </c>
      <c r="O31" s="88">
        <v>1</v>
      </c>
      <c r="P31" s="89">
        <v>0</v>
      </c>
      <c r="Q31" s="90">
        <f>O31+P31</f>
        <v>1</v>
      </c>
      <c r="R31" s="80">
        <f>IFERROR(Q31/N31,"-")</f>
        <v>0.038461538461538</v>
      </c>
      <c r="S31" s="79">
        <v>0</v>
      </c>
      <c r="T31" s="79">
        <v>1</v>
      </c>
      <c r="U31" s="80">
        <f>IFERROR(T31/(Q31),"-")</f>
        <v>1</v>
      </c>
      <c r="V31" s="81">
        <f>IFERROR(K31/SUM(Q31:Q36),"-")</f>
        <v>8333.3333333333</v>
      </c>
      <c r="W31" s="82">
        <v>1</v>
      </c>
      <c r="X31" s="80">
        <f>IF(Q31=0,"-",W31/Q31)</f>
        <v>1</v>
      </c>
      <c r="Y31" s="181">
        <v>3000</v>
      </c>
      <c r="Z31" s="182">
        <f>IFERROR(Y31/Q31,"-")</f>
        <v>3000</v>
      </c>
      <c r="AA31" s="182">
        <f>IFERROR(Y31/W31,"-")</f>
        <v>3000</v>
      </c>
      <c r="AB31" s="176">
        <f>SUM(Y31:Y36)-SUM(K31:K36)</f>
        <v>100000</v>
      </c>
      <c r="AC31" s="83">
        <f>SUM(Y31:Y36)/SUM(K31:K36)</f>
        <v>1.8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1</v>
      </c>
      <c r="BP31" s="117">
        <f>IF(Q31=0,"",IF(BO31=0,"",(BO31/Q31)))</f>
        <v>1</v>
      </c>
      <c r="BQ31" s="118">
        <v>1</v>
      </c>
      <c r="BR31" s="119">
        <f>IFERROR(BQ31/BO31,"-")</f>
        <v>1</v>
      </c>
      <c r="BS31" s="120">
        <v>3000</v>
      </c>
      <c r="BT31" s="121">
        <f>IFERROR(BS31/BO31,"-")</f>
        <v>3000</v>
      </c>
      <c r="BU31" s="122">
        <v>1</v>
      </c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3000</v>
      </c>
      <c r="CR31" s="138">
        <v>3000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129</v>
      </c>
      <c r="F32" s="184" t="s">
        <v>67</v>
      </c>
      <c r="G32" s="184" t="s">
        <v>61</v>
      </c>
      <c r="H32" s="87" t="s">
        <v>87</v>
      </c>
      <c r="I32" s="87" t="s">
        <v>126</v>
      </c>
      <c r="J32" s="186" t="s">
        <v>130</v>
      </c>
      <c r="K32" s="176"/>
      <c r="L32" s="79">
        <v>4</v>
      </c>
      <c r="M32" s="79">
        <v>0</v>
      </c>
      <c r="N32" s="79">
        <v>67</v>
      </c>
      <c r="O32" s="88">
        <v>2</v>
      </c>
      <c r="P32" s="89">
        <v>0</v>
      </c>
      <c r="Q32" s="90">
        <f>O32+P32</f>
        <v>2</v>
      </c>
      <c r="R32" s="80">
        <f>IFERROR(Q32/N32,"-")</f>
        <v>0.029850746268657</v>
      </c>
      <c r="S32" s="79">
        <v>0</v>
      </c>
      <c r="T32" s="79">
        <v>1</v>
      </c>
      <c r="U32" s="80">
        <f>IFERROR(T32/(Q32),"-")</f>
        <v>0.5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>
        <v>1</v>
      </c>
      <c r="CH32" s="131">
        <f>IF(Q32=0,"",IF(CG32=0,"",(CG32/Q32)))</f>
        <v>0.5</v>
      </c>
      <c r="CI32" s="132"/>
      <c r="CJ32" s="133">
        <f>IFERROR(CI32/CG32,"-")</f>
        <v>0</v>
      </c>
      <c r="CK32" s="134"/>
      <c r="CL32" s="135">
        <f>IFERROR(CK32/CG32,"-")</f>
        <v>0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131</v>
      </c>
      <c r="C33" s="184" t="s">
        <v>58</v>
      </c>
      <c r="D33" s="184"/>
      <c r="E33" s="184" t="s">
        <v>132</v>
      </c>
      <c r="F33" s="184" t="s">
        <v>133</v>
      </c>
      <c r="G33" s="184" t="s">
        <v>61</v>
      </c>
      <c r="H33" s="87" t="s">
        <v>87</v>
      </c>
      <c r="I33" s="87" t="s">
        <v>126</v>
      </c>
      <c r="J33" s="185" t="s">
        <v>134</v>
      </c>
      <c r="K33" s="176"/>
      <c r="L33" s="79">
        <v>5</v>
      </c>
      <c r="M33" s="79">
        <v>0</v>
      </c>
      <c r="N33" s="79">
        <v>34</v>
      </c>
      <c r="O33" s="88">
        <v>3</v>
      </c>
      <c r="P33" s="89">
        <v>0</v>
      </c>
      <c r="Q33" s="90">
        <f>O33+P33</f>
        <v>3</v>
      </c>
      <c r="R33" s="80">
        <f>IFERROR(Q33/N33,"-")</f>
        <v>0.088235294117647</v>
      </c>
      <c r="S33" s="79">
        <v>0</v>
      </c>
      <c r="T33" s="79">
        <v>1</v>
      </c>
      <c r="U33" s="80">
        <f>IFERROR(T33/(Q33),"-")</f>
        <v>0.33333333333333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3</v>
      </c>
      <c r="BP33" s="117">
        <f>IF(Q33=0,"",IF(BO33=0,"",(BO33/Q33)))</f>
        <v>1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135</v>
      </c>
      <c r="C34" s="184" t="s">
        <v>58</v>
      </c>
      <c r="D34" s="184"/>
      <c r="E34" s="184" t="s">
        <v>136</v>
      </c>
      <c r="F34" s="184" t="s">
        <v>70</v>
      </c>
      <c r="G34" s="184" t="s">
        <v>61</v>
      </c>
      <c r="H34" s="87" t="s">
        <v>87</v>
      </c>
      <c r="I34" s="87" t="s">
        <v>126</v>
      </c>
      <c r="J34" s="186" t="s">
        <v>137</v>
      </c>
      <c r="K34" s="176"/>
      <c r="L34" s="79">
        <v>0</v>
      </c>
      <c r="M34" s="79">
        <v>0</v>
      </c>
      <c r="N34" s="79">
        <v>26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/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/>
      <c r="AC34" s="83"/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138</v>
      </c>
      <c r="C35" s="184" t="s">
        <v>58</v>
      </c>
      <c r="D35" s="184"/>
      <c r="E35" s="184" t="s">
        <v>139</v>
      </c>
      <c r="F35" s="184"/>
      <c r="G35" s="184" t="s">
        <v>61</v>
      </c>
      <c r="H35" s="87" t="s">
        <v>87</v>
      </c>
      <c r="I35" s="87" t="s">
        <v>126</v>
      </c>
      <c r="J35" s="185" t="s">
        <v>140</v>
      </c>
      <c r="K35" s="176"/>
      <c r="L35" s="79">
        <v>5</v>
      </c>
      <c r="M35" s="79">
        <v>0</v>
      </c>
      <c r="N35" s="79">
        <v>39</v>
      </c>
      <c r="O35" s="88">
        <v>1</v>
      </c>
      <c r="P35" s="89">
        <v>0</v>
      </c>
      <c r="Q35" s="90">
        <f>O35+P35</f>
        <v>1</v>
      </c>
      <c r="R35" s="80">
        <f>IFERROR(Q35/N35,"-")</f>
        <v>0.025641025641026</v>
      </c>
      <c r="S35" s="79">
        <v>0</v>
      </c>
      <c r="T35" s="79">
        <v>0</v>
      </c>
      <c r="U35" s="80">
        <f>IFERROR(T35/(Q35),"-")</f>
        <v>0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141</v>
      </c>
      <c r="C36" s="184" t="s">
        <v>58</v>
      </c>
      <c r="D36" s="184"/>
      <c r="E36" s="184" t="s">
        <v>75</v>
      </c>
      <c r="F36" s="184" t="s">
        <v>75</v>
      </c>
      <c r="G36" s="184" t="s">
        <v>76</v>
      </c>
      <c r="H36" s="87" t="s">
        <v>142</v>
      </c>
      <c r="I36" s="87"/>
      <c r="J36" s="87"/>
      <c r="K36" s="176"/>
      <c r="L36" s="79">
        <v>84</v>
      </c>
      <c r="M36" s="79">
        <v>51</v>
      </c>
      <c r="N36" s="79">
        <v>81</v>
      </c>
      <c r="O36" s="88">
        <v>8</v>
      </c>
      <c r="P36" s="89">
        <v>0</v>
      </c>
      <c r="Q36" s="90">
        <f>O36+P36</f>
        <v>8</v>
      </c>
      <c r="R36" s="80">
        <f>IFERROR(Q36/N36,"-")</f>
        <v>0.098765432098765</v>
      </c>
      <c r="S36" s="79">
        <v>3</v>
      </c>
      <c r="T36" s="79">
        <v>2</v>
      </c>
      <c r="U36" s="80">
        <f>IFERROR(T36/(Q36),"-")</f>
        <v>0.25</v>
      </c>
      <c r="V36" s="81"/>
      <c r="W36" s="82">
        <v>4</v>
      </c>
      <c r="X36" s="80">
        <f>IF(Q36=0,"-",W36/Q36)</f>
        <v>0.5</v>
      </c>
      <c r="Y36" s="181">
        <v>222000</v>
      </c>
      <c r="Z36" s="182">
        <f>IFERROR(Y36/Q36,"-")</f>
        <v>27750</v>
      </c>
      <c r="AA36" s="182">
        <f>IFERROR(Y36/W36,"-")</f>
        <v>55500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0.125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1</v>
      </c>
      <c r="BG36" s="110">
        <f>IF(Q36=0,"",IF(BF36=0,"",(BF36/Q36)))</f>
        <v>0.125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0.125</v>
      </c>
      <c r="BQ36" s="118">
        <v>1</v>
      </c>
      <c r="BR36" s="119">
        <f>IFERROR(BQ36/BO36,"-")</f>
        <v>1</v>
      </c>
      <c r="BS36" s="120">
        <v>20000</v>
      </c>
      <c r="BT36" s="121">
        <f>IFERROR(BS36/BO36,"-")</f>
        <v>20000</v>
      </c>
      <c r="BU36" s="122"/>
      <c r="BV36" s="122"/>
      <c r="BW36" s="122">
        <v>1</v>
      </c>
      <c r="BX36" s="123">
        <v>4</v>
      </c>
      <c r="BY36" s="124">
        <f>IF(Q36=0,"",IF(BX36=0,"",(BX36/Q36)))</f>
        <v>0.5</v>
      </c>
      <c r="BZ36" s="125">
        <v>2</v>
      </c>
      <c r="CA36" s="126">
        <f>IFERROR(BZ36/BX36,"-")</f>
        <v>0.5</v>
      </c>
      <c r="CB36" s="127">
        <v>141000</v>
      </c>
      <c r="CC36" s="128">
        <f>IFERROR(CB36/BX36,"-")</f>
        <v>35250</v>
      </c>
      <c r="CD36" s="129">
        <v>1</v>
      </c>
      <c r="CE36" s="129"/>
      <c r="CF36" s="129">
        <v>1</v>
      </c>
      <c r="CG36" s="130">
        <v>1</v>
      </c>
      <c r="CH36" s="131">
        <f>IF(Q36=0,"",IF(CG36=0,"",(CG36/Q36)))</f>
        <v>0.125</v>
      </c>
      <c r="CI36" s="132">
        <v>1</v>
      </c>
      <c r="CJ36" s="133">
        <f>IFERROR(CI36/CG36,"-")</f>
        <v>1</v>
      </c>
      <c r="CK36" s="134">
        <v>61000</v>
      </c>
      <c r="CL36" s="135">
        <f>IFERROR(CK36/CG36,"-")</f>
        <v>61000</v>
      </c>
      <c r="CM36" s="136"/>
      <c r="CN36" s="136"/>
      <c r="CO36" s="136">
        <v>1</v>
      </c>
      <c r="CP36" s="137">
        <v>4</v>
      </c>
      <c r="CQ36" s="138">
        <v>222000</v>
      </c>
      <c r="CR36" s="138">
        <v>131000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30"/>
      <c r="B37" s="84"/>
      <c r="C37" s="84"/>
      <c r="D37" s="85"/>
      <c r="E37" s="85"/>
      <c r="F37" s="85"/>
      <c r="G37" s="86"/>
      <c r="H37" s="87"/>
      <c r="I37" s="87"/>
      <c r="J37" s="87"/>
      <c r="K37" s="177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3"/>
      <c r="Z37" s="183"/>
      <c r="AA37" s="183"/>
      <c r="AB37" s="183"/>
      <c r="AC37" s="33"/>
      <c r="AD37" s="57"/>
      <c r="AE37" s="61"/>
      <c r="AF37" s="62"/>
      <c r="AG37" s="61"/>
      <c r="AH37" s="65"/>
      <c r="AI37" s="66"/>
      <c r="AJ37" s="67"/>
      <c r="AK37" s="68"/>
      <c r="AL37" s="68"/>
      <c r="AM37" s="68"/>
      <c r="AN37" s="61"/>
      <c r="AO37" s="62"/>
      <c r="AP37" s="61"/>
      <c r="AQ37" s="65"/>
      <c r="AR37" s="66"/>
      <c r="AS37" s="67"/>
      <c r="AT37" s="68"/>
      <c r="AU37" s="68"/>
      <c r="AV37" s="68"/>
      <c r="AW37" s="61"/>
      <c r="AX37" s="62"/>
      <c r="AY37" s="61"/>
      <c r="AZ37" s="65"/>
      <c r="BA37" s="66"/>
      <c r="BB37" s="67"/>
      <c r="BC37" s="68"/>
      <c r="BD37" s="68"/>
      <c r="BE37" s="68"/>
      <c r="BF37" s="61"/>
      <c r="BG37" s="62"/>
      <c r="BH37" s="61"/>
      <c r="BI37" s="65"/>
      <c r="BJ37" s="66"/>
      <c r="BK37" s="67"/>
      <c r="BL37" s="68"/>
      <c r="BM37" s="68"/>
      <c r="BN37" s="68"/>
      <c r="BO37" s="63"/>
      <c r="BP37" s="64"/>
      <c r="BQ37" s="61"/>
      <c r="BR37" s="65"/>
      <c r="BS37" s="66"/>
      <c r="BT37" s="67"/>
      <c r="BU37" s="68"/>
      <c r="BV37" s="68"/>
      <c r="BW37" s="68"/>
      <c r="BX37" s="63"/>
      <c r="BY37" s="64"/>
      <c r="BZ37" s="61"/>
      <c r="CA37" s="65"/>
      <c r="CB37" s="66"/>
      <c r="CC37" s="67"/>
      <c r="CD37" s="68"/>
      <c r="CE37" s="68"/>
      <c r="CF37" s="68"/>
      <c r="CG37" s="63"/>
      <c r="CH37" s="64"/>
      <c r="CI37" s="61"/>
      <c r="CJ37" s="65"/>
      <c r="CK37" s="66"/>
      <c r="CL37" s="67"/>
      <c r="CM37" s="68"/>
      <c r="CN37" s="68"/>
      <c r="CO37" s="68"/>
      <c r="CP37" s="69"/>
      <c r="CQ37" s="66"/>
      <c r="CR37" s="66"/>
      <c r="CS37" s="66"/>
      <c r="CT37" s="70"/>
    </row>
    <row r="38" spans="1:99">
      <c r="A38" s="30"/>
      <c r="B38" s="37"/>
      <c r="C38" s="37"/>
      <c r="D38" s="21"/>
      <c r="E38" s="21"/>
      <c r="F38" s="21"/>
      <c r="G38" s="22"/>
      <c r="H38" s="36"/>
      <c r="I38" s="36"/>
      <c r="J38" s="73"/>
      <c r="K38" s="178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3"/>
      <c r="Z38" s="183"/>
      <c r="AA38" s="183"/>
      <c r="AB38" s="183"/>
      <c r="AC38" s="33"/>
      <c r="AD38" s="59"/>
      <c r="AE38" s="61"/>
      <c r="AF38" s="62"/>
      <c r="AG38" s="61"/>
      <c r="AH38" s="65"/>
      <c r="AI38" s="66"/>
      <c r="AJ38" s="67"/>
      <c r="AK38" s="68"/>
      <c r="AL38" s="68"/>
      <c r="AM38" s="68"/>
      <c r="AN38" s="61"/>
      <c r="AO38" s="62"/>
      <c r="AP38" s="61"/>
      <c r="AQ38" s="65"/>
      <c r="AR38" s="66"/>
      <c r="AS38" s="67"/>
      <c r="AT38" s="68"/>
      <c r="AU38" s="68"/>
      <c r="AV38" s="68"/>
      <c r="AW38" s="61"/>
      <c r="AX38" s="62"/>
      <c r="AY38" s="61"/>
      <c r="AZ38" s="65"/>
      <c r="BA38" s="66"/>
      <c r="BB38" s="67"/>
      <c r="BC38" s="68"/>
      <c r="BD38" s="68"/>
      <c r="BE38" s="68"/>
      <c r="BF38" s="61"/>
      <c r="BG38" s="62"/>
      <c r="BH38" s="61"/>
      <c r="BI38" s="65"/>
      <c r="BJ38" s="66"/>
      <c r="BK38" s="67"/>
      <c r="BL38" s="68"/>
      <c r="BM38" s="68"/>
      <c r="BN38" s="68"/>
      <c r="BO38" s="63"/>
      <c r="BP38" s="64"/>
      <c r="BQ38" s="61"/>
      <c r="BR38" s="65"/>
      <c r="BS38" s="66"/>
      <c r="BT38" s="67"/>
      <c r="BU38" s="68"/>
      <c r="BV38" s="68"/>
      <c r="BW38" s="68"/>
      <c r="BX38" s="63"/>
      <c r="BY38" s="64"/>
      <c r="BZ38" s="61"/>
      <c r="CA38" s="65"/>
      <c r="CB38" s="66"/>
      <c r="CC38" s="67"/>
      <c r="CD38" s="68"/>
      <c r="CE38" s="68"/>
      <c r="CF38" s="68"/>
      <c r="CG38" s="63"/>
      <c r="CH38" s="64"/>
      <c r="CI38" s="61"/>
      <c r="CJ38" s="65"/>
      <c r="CK38" s="66"/>
      <c r="CL38" s="67"/>
      <c r="CM38" s="68"/>
      <c r="CN38" s="68"/>
      <c r="CO38" s="68"/>
      <c r="CP38" s="69"/>
      <c r="CQ38" s="66"/>
      <c r="CR38" s="66"/>
      <c r="CS38" s="66"/>
      <c r="CT38" s="70"/>
    </row>
    <row r="39" spans="1:99">
      <c r="A39" s="19">
        <f>AC39</f>
        <v>0.81379310344828</v>
      </c>
      <c r="B39" s="39"/>
      <c r="C39" s="39"/>
      <c r="D39" s="39"/>
      <c r="E39" s="39"/>
      <c r="F39" s="39"/>
      <c r="G39" s="39"/>
      <c r="H39" s="40" t="s">
        <v>143</v>
      </c>
      <c r="I39" s="40"/>
      <c r="J39" s="40"/>
      <c r="K39" s="179">
        <f>SUM(K6:K38)</f>
        <v>1595000</v>
      </c>
      <c r="L39" s="41">
        <f>SUM(L6:L38)</f>
        <v>681</v>
      </c>
      <c r="M39" s="41">
        <f>SUM(M6:M38)</f>
        <v>289</v>
      </c>
      <c r="N39" s="41">
        <f>SUM(N6:N38)</f>
        <v>1471</v>
      </c>
      <c r="O39" s="41">
        <f>SUM(O6:O38)</f>
        <v>115</v>
      </c>
      <c r="P39" s="41">
        <f>SUM(P6:P38)</f>
        <v>0</v>
      </c>
      <c r="Q39" s="41">
        <f>SUM(Q6:Q38)</f>
        <v>115</v>
      </c>
      <c r="R39" s="42">
        <f>IFERROR(Q39/N39,"-")</f>
        <v>0.078178110129164</v>
      </c>
      <c r="S39" s="76">
        <f>SUM(S6:S38)</f>
        <v>30</v>
      </c>
      <c r="T39" s="76">
        <f>SUM(T6:T38)</f>
        <v>16</v>
      </c>
      <c r="U39" s="42">
        <f>IFERROR(S39/Q39,"-")</f>
        <v>0.26086956521739</v>
      </c>
      <c r="V39" s="43">
        <f>IFERROR(K39/Q39,"-")</f>
        <v>13869.565217391</v>
      </c>
      <c r="W39" s="44">
        <f>SUM(W6:W38)</f>
        <v>35</v>
      </c>
      <c r="X39" s="42">
        <f>IFERROR(W39/Q39,"-")</f>
        <v>0.30434782608696</v>
      </c>
      <c r="Y39" s="179">
        <f>SUM(Y6:Y38)</f>
        <v>1298000</v>
      </c>
      <c r="Z39" s="179">
        <f>IFERROR(Y39/Q39,"-")</f>
        <v>11286.956521739</v>
      </c>
      <c r="AA39" s="179">
        <f>IFERROR(Y39/W39,"-")</f>
        <v>37085.714285714</v>
      </c>
      <c r="AB39" s="179">
        <f>Y39-K39</f>
        <v>-297000</v>
      </c>
      <c r="AC39" s="45">
        <f>Y39/K39</f>
        <v>0.81379310344828</v>
      </c>
      <c r="AD39" s="58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4"/>
    <mergeCell ref="K11:K14"/>
    <mergeCell ref="V11:V14"/>
    <mergeCell ref="AB11:AB14"/>
    <mergeCell ref="AC11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6"/>
    <mergeCell ref="K31:K36"/>
    <mergeCell ref="V31:V36"/>
    <mergeCell ref="AB31:AB36"/>
    <mergeCell ref="AC31:AC3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1.885</v>
      </c>
      <c r="B6" s="184" t="s">
        <v>145</v>
      </c>
      <c r="C6" s="184" t="s">
        <v>58</v>
      </c>
      <c r="D6" s="184" t="s">
        <v>146</v>
      </c>
      <c r="E6" s="184" t="s">
        <v>147</v>
      </c>
      <c r="F6" s="184" t="s">
        <v>148</v>
      </c>
      <c r="G6" s="184" t="s">
        <v>61</v>
      </c>
      <c r="H6" s="87" t="s">
        <v>149</v>
      </c>
      <c r="I6" s="87" t="s">
        <v>150</v>
      </c>
      <c r="J6" s="87" t="s">
        <v>151</v>
      </c>
      <c r="K6" s="176">
        <v>200000</v>
      </c>
      <c r="L6" s="79">
        <v>19</v>
      </c>
      <c r="M6" s="79">
        <v>0</v>
      </c>
      <c r="N6" s="79">
        <v>69</v>
      </c>
      <c r="O6" s="88">
        <v>7</v>
      </c>
      <c r="P6" s="89">
        <v>0</v>
      </c>
      <c r="Q6" s="90">
        <f>O6+P6</f>
        <v>7</v>
      </c>
      <c r="R6" s="80">
        <f>IFERROR(Q6/N6,"-")</f>
        <v>0.10144927536232</v>
      </c>
      <c r="S6" s="79">
        <v>2</v>
      </c>
      <c r="T6" s="79">
        <v>1</v>
      </c>
      <c r="U6" s="80">
        <f>IFERROR(T6/(Q6),"-")</f>
        <v>0.14285714285714</v>
      </c>
      <c r="V6" s="81">
        <f>IFERROR(K6/SUM(Q6:Q7),"-")</f>
        <v>8695.652173913</v>
      </c>
      <c r="W6" s="82">
        <v>4</v>
      </c>
      <c r="X6" s="80">
        <f>IF(Q6=0,"-",W6/Q6)</f>
        <v>0.57142857142857</v>
      </c>
      <c r="Y6" s="181">
        <v>262000</v>
      </c>
      <c r="Z6" s="182">
        <f>IFERROR(Y6/Q6,"-")</f>
        <v>37428.571428571</v>
      </c>
      <c r="AA6" s="182">
        <f>IFERROR(Y6/W6,"-")</f>
        <v>65500</v>
      </c>
      <c r="AB6" s="176">
        <f>SUM(Y6:Y7)-SUM(K6:K7)</f>
        <v>177000</v>
      </c>
      <c r="AC6" s="83">
        <f>SUM(Y6:Y7)/SUM(K6:K7)</f>
        <v>1.885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0.28571428571429</v>
      </c>
      <c r="AP6" s="97">
        <v>1</v>
      </c>
      <c r="AQ6" s="99">
        <f>IFERROR(AP6/AN6,"-")</f>
        <v>0.5</v>
      </c>
      <c r="AR6" s="100">
        <v>3000</v>
      </c>
      <c r="AS6" s="101">
        <f>IFERROR(AR6/AN6,"-")</f>
        <v>1500</v>
      </c>
      <c r="AT6" s="102">
        <v>1</v>
      </c>
      <c r="AU6" s="102"/>
      <c r="AV6" s="102"/>
      <c r="AW6" s="103">
        <v>2</v>
      </c>
      <c r="AX6" s="104">
        <f>IF(Q6=0,"",IF(AW6=0,"",(AW6/Q6)))</f>
        <v>0.28571428571429</v>
      </c>
      <c r="AY6" s="103">
        <v>1</v>
      </c>
      <c r="AZ6" s="105">
        <f>IFERROR(AY6/AW6,"-")</f>
        <v>0.5</v>
      </c>
      <c r="BA6" s="106">
        <v>3000</v>
      </c>
      <c r="BB6" s="107">
        <f>IFERROR(BA6/AW6,"-")</f>
        <v>1500</v>
      </c>
      <c r="BC6" s="108">
        <v>1</v>
      </c>
      <c r="BD6" s="108"/>
      <c r="BE6" s="108"/>
      <c r="BF6" s="109">
        <v>1</v>
      </c>
      <c r="BG6" s="110">
        <f>IF(Q6=0,"",IF(BF6=0,"",(BF6/Q6)))</f>
        <v>0.14285714285714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0.14285714285714</v>
      </c>
      <c r="BQ6" s="118">
        <v>1</v>
      </c>
      <c r="BR6" s="119">
        <f>IFERROR(BQ6/BO6,"-")</f>
        <v>1</v>
      </c>
      <c r="BS6" s="120">
        <v>8000</v>
      </c>
      <c r="BT6" s="121">
        <f>IFERROR(BS6/BO6,"-")</f>
        <v>8000</v>
      </c>
      <c r="BU6" s="122"/>
      <c r="BV6" s="122">
        <v>1</v>
      </c>
      <c r="BW6" s="122"/>
      <c r="BX6" s="123">
        <v>1</v>
      </c>
      <c r="BY6" s="124">
        <f>IF(Q6=0,"",IF(BX6=0,"",(BX6/Q6)))</f>
        <v>0.14285714285714</v>
      </c>
      <c r="BZ6" s="125">
        <v>1</v>
      </c>
      <c r="CA6" s="126">
        <f>IFERROR(BZ6/BX6,"-")</f>
        <v>1</v>
      </c>
      <c r="CB6" s="127">
        <v>248000</v>
      </c>
      <c r="CC6" s="128">
        <f>IFERROR(CB6/BX6,"-")</f>
        <v>248000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262000</v>
      </c>
      <c r="CR6" s="138">
        <v>248000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152</v>
      </c>
      <c r="C7" s="184" t="s">
        <v>58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174</v>
      </c>
      <c r="M7" s="79">
        <v>75</v>
      </c>
      <c r="N7" s="79">
        <v>69</v>
      </c>
      <c r="O7" s="88">
        <v>16</v>
      </c>
      <c r="P7" s="89">
        <v>0</v>
      </c>
      <c r="Q7" s="90">
        <f>O7+P7</f>
        <v>16</v>
      </c>
      <c r="R7" s="80">
        <f>IFERROR(Q7/N7,"-")</f>
        <v>0.23188405797101</v>
      </c>
      <c r="S7" s="79">
        <v>8</v>
      </c>
      <c r="T7" s="79">
        <v>0</v>
      </c>
      <c r="U7" s="80">
        <f>IFERROR(T7/(Q7),"-")</f>
        <v>0</v>
      </c>
      <c r="V7" s="81"/>
      <c r="W7" s="82">
        <v>2</v>
      </c>
      <c r="X7" s="80">
        <f>IF(Q7=0,"-",W7/Q7)</f>
        <v>0.125</v>
      </c>
      <c r="Y7" s="181">
        <v>115000</v>
      </c>
      <c r="Z7" s="182">
        <f>IFERROR(Y7/Q7,"-")</f>
        <v>7187.5</v>
      </c>
      <c r="AA7" s="182">
        <f>IFERROR(Y7/W7,"-")</f>
        <v>57500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0.0625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0.0625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7</v>
      </c>
      <c r="BG7" s="110">
        <f>IF(Q7=0,"",IF(BF7=0,"",(BF7/Q7)))</f>
        <v>0.4375</v>
      </c>
      <c r="BH7" s="109">
        <v>1</v>
      </c>
      <c r="BI7" s="111">
        <f>IFERROR(BH7/BF7,"-")</f>
        <v>0.14285714285714</v>
      </c>
      <c r="BJ7" s="112">
        <v>8000</v>
      </c>
      <c r="BK7" s="113">
        <f>IFERROR(BJ7/BF7,"-")</f>
        <v>1142.8571428571</v>
      </c>
      <c r="BL7" s="114"/>
      <c r="BM7" s="114">
        <v>1</v>
      </c>
      <c r="BN7" s="114"/>
      <c r="BO7" s="116">
        <v>7</v>
      </c>
      <c r="BP7" s="117">
        <f>IF(Q7=0,"",IF(BO7=0,"",(BO7/Q7)))</f>
        <v>0.4375</v>
      </c>
      <c r="BQ7" s="118">
        <v>1</v>
      </c>
      <c r="BR7" s="119">
        <f>IFERROR(BQ7/BO7,"-")</f>
        <v>0.14285714285714</v>
      </c>
      <c r="BS7" s="120">
        <v>107000</v>
      </c>
      <c r="BT7" s="121">
        <f>IFERROR(BS7/BO7,"-")</f>
        <v>15285.714285714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115000</v>
      </c>
      <c r="CR7" s="138">
        <v>107000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0.44615384615385</v>
      </c>
      <c r="B8" s="184" t="s">
        <v>153</v>
      </c>
      <c r="C8" s="184" t="s">
        <v>154</v>
      </c>
      <c r="D8" s="184" t="s">
        <v>155</v>
      </c>
      <c r="E8" s="184" t="s">
        <v>156</v>
      </c>
      <c r="F8" s="184"/>
      <c r="G8" s="184" t="s">
        <v>61</v>
      </c>
      <c r="H8" s="87" t="s">
        <v>157</v>
      </c>
      <c r="I8" s="87" t="s">
        <v>158</v>
      </c>
      <c r="J8" s="87" t="s">
        <v>159</v>
      </c>
      <c r="K8" s="176">
        <v>65000</v>
      </c>
      <c r="L8" s="79">
        <v>3</v>
      </c>
      <c r="M8" s="79">
        <v>0</v>
      </c>
      <c r="N8" s="79">
        <v>11</v>
      </c>
      <c r="O8" s="88">
        <v>2</v>
      </c>
      <c r="P8" s="89">
        <v>0</v>
      </c>
      <c r="Q8" s="90">
        <f>O8+P8</f>
        <v>2</v>
      </c>
      <c r="R8" s="80">
        <f>IFERROR(Q8/N8,"-")</f>
        <v>0.18181818181818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8125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-36000</v>
      </c>
      <c r="AC8" s="83">
        <f>SUM(Y8:Y9)/SUM(K8:K9)</f>
        <v>0.44615384615385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160</v>
      </c>
      <c r="C9" s="184" t="s">
        <v>154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66</v>
      </c>
      <c r="M9" s="79">
        <v>35</v>
      </c>
      <c r="N9" s="79">
        <v>41</v>
      </c>
      <c r="O9" s="88">
        <v>6</v>
      </c>
      <c r="P9" s="89">
        <v>0</v>
      </c>
      <c r="Q9" s="90">
        <f>O9+P9</f>
        <v>6</v>
      </c>
      <c r="R9" s="80">
        <f>IFERROR(Q9/N9,"-")</f>
        <v>0.14634146341463</v>
      </c>
      <c r="S9" s="79">
        <v>3</v>
      </c>
      <c r="T9" s="79">
        <v>0</v>
      </c>
      <c r="U9" s="80">
        <f>IFERROR(T9/(Q9),"-")</f>
        <v>0</v>
      </c>
      <c r="V9" s="81"/>
      <c r="W9" s="82">
        <v>3</v>
      </c>
      <c r="X9" s="80">
        <f>IF(Q9=0,"-",W9/Q9)</f>
        <v>0.5</v>
      </c>
      <c r="Y9" s="181">
        <v>29000</v>
      </c>
      <c r="Z9" s="182">
        <f>IFERROR(Y9/Q9,"-")</f>
        <v>4833.3333333333</v>
      </c>
      <c r="AA9" s="182">
        <f>IFERROR(Y9/W9,"-")</f>
        <v>9666.6666666667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3</v>
      </c>
      <c r="BG9" s="110">
        <f>IF(Q9=0,"",IF(BF9=0,"",(BF9/Q9)))</f>
        <v>0.5</v>
      </c>
      <c r="BH9" s="109">
        <v>1</v>
      </c>
      <c r="BI9" s="111">
        <f>IFERROR(BH9/BF9,"-")</f>
        <v>0.33333333333333</v>
      </c>
      <c r="BJ9" s="112">
        <v>10000</v>
      </c>
      <c r="BK9" s="113">
        <f>IFERROR(BJ9/BF9,"-")</f>
        <v>3333.3333333333</v>
      </c>
      <c r="BL9" s="114"/>
      <c r="BM9" s="114">
        <v>1</v>
      </c>
      <c r="BN9" s="114"/>
      <c r="BO9" s="116">
        <v>1</v>
      </c>
      <c r="BP9" s="117">
        <f>IF(Q9=0,"",IF(BO9=0,"",(BO9/Q9)))</f>
        <v>0.16666666666667</v>
      </c>
      <c r="BQ9" s="118">
        <v>1</v>
      </c>
      <c r="BR9" s="119">
        <f>IFERROR(BQ9/BO9,"-")</f>
        <v>1</v>
      </c>
      <c r="BS9" s="120">
        <v>8000</v>
      </c>
      <c r="BT9" s="121">
        <f>IFERROR(BS9/BO9,"-")</f>
        <v>8000</v>
      </c>
      <c r="BU9" s="122"/>
      <c r="BV9" s="122">
        <v>1</v>
      </c>
      <c r="BW9" s="122"/>
      <c r="BX9" s="123">
        <v>1</v>
      </c>
      <c r="BY9" s="124">
        <f>IF(Q9=0,"",IF(BX9=0,"",(BX9/Q9)))</f>
        <v>0.16666666666667</v>
      </c>
      <c r="BZ9" s="125">
        <v>1</v>
      </c>
      <c r="CA9" s="126">
        <f>IFERROR(BZ9/BX9,"-")</f>
        <v>1</v>
      </c>
      <c r="CB9" s="127">
        <v>11000</v>
      </c>
      <c r="CC9" s="128">
        <f>IFERROR(CB9/BX9,"-")</f>
        <v>11000</v>
      </c>
      <c r="CD9" s="129"/>
      <c r="CE9" s="129">
        <v>1</v>
      </c>
      <c r="CF9" s="129"/>
      <c r="CG9" s="130">
        <v>1</v>
      </c>
      <c r="CH9" s="131">
        <f>IF(Q9=0,"",IF(CG9=0,"",(CG9/Q9)))</f>
        <v>0.16666666666667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29000</v>
      </c>
      <c r="CR9" s="138">
        <v>11000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2.88</v>
      </c>
      <c r="B10" s="184" t="s">
        <v>161</v>
      </c>
      <c r="C10" s="184" t="s">
        <v>154</v>
      </c>
      <c r="D10" s="184" t="s">
        <v>162</v>
      </c>
      <c r="E10" s="184" t="s">
        <v>163</v>
      </c>
      <c r="F10" s="184"/>
      <c r="G10" s="184" t="s">
        <v>61</v>
      </c>
      <c r="H10" s="87" t="s">
        <v>164</v>
      </c>
      <c r="I10" s="87" t="s">
        <v>165</v>
      </c>
      <c r="J10" s="87" t="s">
        <v>166</v>
      </c>
      <c r="K10" s="176">
        <v>75000</v>
      </c>
      <c r="L10" s="79">
        <v>13</v>
      </c>
      <c r="M10" s="79">
        <v>0</v>
      </c>
      <c r="N10" s="79">
        <v>73</v>
      </c>
      <c r="O10" s="88">
        <v>4</v>
      </c>
      <c r="P10" s="89">
        <v>0</v>
      </c>
      <c r="Q10" s="90">
        <f>O10+P10</f>
        <v>4</v>
      </c>
      <c r="R10" s="80">
        <f>IFERROR(Q10/N10,"-")</f>
        <v>0.054794520547945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5357.1428571429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141000</v>
      </c>
      <c r="AC10" s="83">
        <f>SUM(Y10:Y11)/SUM(K10:K11)</f>
        <v>2.88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0.25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0.25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167</v>
      </c>
      <c r="C11" s="184" t="s">
        <v>154</v>
      </c>
      <c r="D11" s="184"/>
      <c r="E11" s="184"/>
      <c r="F11" s="184"/>
      <c r="G11" s="184" t="s">
        <v>76</v>
      </c>
      <c r="H11" s="87"/>
      <c r="I11" s="87"/>
      <c r="J11" s="87"/>
      <c r="K11" s="176"/>
      <c r="L11" s="79">
        <v>69</v>
      </c>
      <c r="M11" s="79">
        <v>36</v>
      </c>
      <c r="N11" s="79">
        <v>21</v>
      </c>
      <c r="O11" s="88">
        <v>10</v>
      </c>
      <c r="P11" s="89">
        <v>0</v>
      </c>
      <c r="Q11" s="90">
        <f>O11+P11</f>
        <v>10</v>
      </c>
      <c r="R11" s="80">
        <f>IFERROR(Q11/N11,"-")</f>
        <v>0.47619047619048</v>
      </c>
      <c r="S11" s="79">
        <v>5</v>
      </c>
      <c r="T11" s="79">
        <v>0</v>
      </c>
      <c r="U11" s="80">
        <f>IFERROR(T11/(Q11),"-")</f>
        <v>0</v>
      </c>
      <c r="V11" s="81"/>
      <c r="W11" s="82">
        <v>4</v>
      </c>
      <c r="X11" s="80">
        <f>IF(Q11=0,"-",W11/Q11)</f>
        <v>0.4</v>
      </c>
      <c r="Y11" s="181">
        <v>216000</v>
      </c>
      <c r="Z11" s="182">
        <f>IFERROR(Y11/Q11,"-")</f>
        <v>21600</v>
      </c>
      <c r="AA11" s="182">
        <f>IFERROR(Y11/W11,"-")</f>
        <v>54000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</v>
      </c>
      <c r="BG11" s="110">
        <f>IF(Q11=0,"",IF(BF11=0,"",(BF11/Q11)))</f>
        <v>0.1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0.3</v>
      </c>
      <c r="BQ11" s="118">
        <v>1</v>
      </c>
      <c r="BR11" s="119">
        <f>IFERROR(BQ11/BO11,"-")</f>
        <v>0.33333333333333</v>
      </c>
      <c r="BS11" s="120">
        <v>20000</v>
      </c>
      <c r="BT11" s="121">
        <f>IFERROR(BS11/BO11,"-")</f>
        <v>6666.6666666667</v>
      </c>
      <c r="BU11" s="122"/>
      <c r="BV11" s="122"/>
      <c r="BW11" s="122">
        <v>1</v>
      </c>
      <c r="BX11" s="123">
        <v>4</v>
      </c>
      <c r="BY11" s="124">
        <f>IF(Q11=0,"",IF(BX11=0,"",(BX11/Q11)))</f>
        <v>0.4</v>
      </c>
      <c r="BZ11" s="125">
        <v>2</v>
      </c>
      <c r="CA11" s="126">
        <f>IFERROR(BZ11/BX11,"-")</f>
        <v>0.5</v>
      </c>
      <c r="CB11" s="127">
        <v>65000</v>
      </c>
      <c r="CC11" s="128">
        <f>IFERROR(CB11/BX11,"-")</f>
        <v>16250</v>
      </c>
      <c r="CD11" s="129"/>
      <c r="CE11" s="129">
        <v>1</v>
      </c>
      <c r="CF11" s="129">
        <v>1</v>
      </c>
      <c r="CG11" s="130">
        <v>1</v>
      </c>
      <c r="CH11" s="131">
        <f>IF(Q11=0,"",IF(CG11=0,"",(CG11/Q11)))</f>
        <v>0.1</v>
      </c>
      <c r="CI11" s="132">
        <v>1</v>
      </c>
      <c r="CJ11" s="133">
        <f>IFERROR(CI11/CG11,"-")</f>
        <v>1</v>
      </c>
      <c r="CK11" s="134">
        <v>131000</v>
      </c>
      <c r="CL11" s="135">
        <f>IFERROR(CK11/CG11,"-")</f>
        <v>131000</v>
      </c>
      <c r="CM11" s="136"/>
      <c r="CN11" s="136"/>
      <c r="CO11" s="136">
        <v>1</v>
      </c>
      <c r="CP11" s="137">
        <v>4</v>
      </c>
      <c r="CQ11" s="138">
        <v>216000</v>
      </c>
      <c r="CR11" s="138">
        <v>131000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4.0533333333333</v>
      </c>
      <c r="B12" s="184" t="s">
        <v>168</v>
      </c>
      <c r="C12" s="184" t="s">
        <v>154</v>
      </c>
      <c r="D12" s="184" t="s">
        <v>169</v>
      </c>
      <c r="E12" s="184" t="s">
        <v>170</v>
      </c>
      <c r="F12" s="184"/>
      <c r="G12" s="184" t="s">
        <v>61</v>
      </c>
      <c r="H12" s="87" t="s">
        <v>171</v>
      </c>
      <c r="I12" s="87" t="s">
        <v>172</v>
      </c>
      <c r="J12" s="87" t="s">
        <v>173</v>
      </c>
      <c r="K12" s="176">
        <v>75000</v>
      </c>
      <c r="L12" s="79">
        <v>31</v>
      </c>
      <c r="M12" s="79">
        <v>0</v>
      </c>
      <c r="N12" s="79">
        <v>78</v>
      </c>
      <c r="O12" s="88">
        <v>14</v>
      </c>
      <c r="P12" s="89">
        <v>0</v>
      </c>
      <c r="Q12" s="90">
        <f>O12+P12</f>
        <v>14</v>
      </c>
      <c r="R12" s="80">
        <f>IFERROR(Q12/N12,"-")</f>
        <v>0.17948717948718</v>
      </c>
      <c r="S12" s="79">
        <v>3</v>
      </c>
      <c r="T12" s="79">
        <v>3</v>
      </c>
      <c r="U12" s="80">
        <f>IFERROR(T12/(Q12),"-")</f>
        <v>0.21428571428571</v>
      </c>
      <c r="V12" s="81">
        <f>IFERROR(K12/SUM(Q12:Q13),"-")</f>
        <v>3260.8695652174</v>
      </c>
      <c r="W12" s="82">
        <v>1</v>
      </c>
      <c r="X12" s="80">
        <f>IF(Q12=0,"-",W12/Q12)</f>
        <v>0.071428571428571</v>
      </c>
      <c r="Y12" s="181">
        <v>65000</v>
      </c>
      <c r="Z12" s="182">
        <f>IFERROR(Y12/Q12,"-")</f>
        <v>4642.8571428571</v>
      </c>
      <c r="AA12" s="182">
        <f>IFERROR(Y12/W12,"-")</f>
        <v>65000</v>
      </c>
      <c r="AB12" s="176">
        <f>SUM(Y12:Y13)-SUM(K12:K13)</f>
        <v>229000</v>
      </c>
      <c r="AC12" s="83">
        <f>SUM(Y12:Y13)/SUM(K12:K13)</f>
        <v>4.0533333333333</v>
      </c>
      <c r="AD12" s="77"/>
      <c r="AE12" s="91">
        <v>1</v>
      </c>
      <c r="AF12" s="92">
        <f>IF(Q12=0,"",IF(AE12=0,"",(AE12/Q12)))</f>
        <v>0.071428571428571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3</v>
      </c>
      <c r="AX12" s="104">
        <f>IF(Q12=0,"",IF(AW12=0,"",(AW12/Q12)))</f>
        <v>0.21428571428571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5</v>
      </c>
      <c r="BG12" s="110">
        <f>IF(Q12=0,"",IF(BF12=0,"",(BF12/Q12)))</f>
        <v>0.35714285714286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4</v>
      </c>
      <c r="BP12" s="117">
        <f>IF(Q12=0,"",IF(BO12=0,"",(BO12/Q12)))</f>
        <v>0.28571428571429</v>
      </c>
      <c r="BQ12" s="118">
        <v>1</v>
      </c>
      <c r="BR12" s="119">
        <f>IFERROR(BQ12/BO12,"-")</f>
        <v>0.25</v>
      </c>
      <c r="BS12" s="120">
        <v>65000</v>
      </c>
      <c r="BT12" s="121">
        <f>IFERROR(BS12/BO12,"-")</f>
        <v>16250</v>
      </c>
      <c r="BU12" s="122"/>
      <c r="BV12" s="122"/>
      <c r="BW12" s="122">
        <v>1</v>
      </c>
      <c r="BX12" s="123">
        <v>1</v>
      </c>
      <c r="BY12" s="124">
        <f>IF(Q12=0,"",IF(BX12=0,"",(BX12/Q12)))</f>
        <v>0.071428571428571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65000</v>
      </c>
      <c r="CR12" s="138">
        <v>65000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174</v>
      </c>
      <c r="C13" s="184" t="s">
        <v>154</v>
      </c>
      <c r="D13" s="184"/>
      <c r="E13" s="184"/>
      <c r="F13" s="184"/>
      <c r="G13" s="184" t="s">
        <v>76</v>
      </c>
      <c r="H13" s="87"/>
      <c r="I13" s="87"/>
      <c r="J13" s="87"/>
      <c r="K13" s="176"/>
      <c r="L13" s="79">
        <v>54</v>
      </c>
      <c r="M13" s="79">
        <v>39</v>
      </c>
      <c r="N13" s="79">
        <v>29</v>
      </c>
      <c r="O13" s="88">
        <v>9</v>
      </c>
      <c r="P13" s="89">
        <v>0</v>
      </c>
      <c r="Q13" s="90">
        <f>O13+P13</f>
        <v>9</v>
      </c>
      <c r="R13" s="80">
        <f>IFERROR(Q13/N13,"-")</f>
        <v>0.31034482758621</v>
      </c>
      <c r="S13" s="79">
        <v>5</v>
      </c>
      <c r="T13" s="79">
        <v>0</v>
      </c>
      <c r="U13" s="80">
        <f>IFERROR(T13/(Q13),"-")</f>
        <v>0</v>
      </c>
      <c r="V13" s="81"/>
      <c r="W13" s="82">
        <v>3</v>
      </c>
      <c r="X13" s="80">
        <f>IF(Q13=0,"-",W13/Q13)</f>
        <v>0.33333333333333</v>
      </c>
      <c r="Y13" s="181">
        <v>239000</v>
      </c>
      <c r="Z13" s="182">
        <f>IFERROR(Y13/Q13,"-")</f>
        <v>26555.555555556</v>
      </c>
      <c r="AA13" s="182">
        <f>IFERROR(Y13/W13,"-")</f>
        <v>79666.666666667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0.22222222222222</v>
      </c>
      <c r="BH13" s="109">
        <v>1</v>
      </c>
      <c r="BI13" s="111">
        <f>IFERROR(BH13/BF13,"-")</f>
        <v>0.5</v>
      </c>
      <c r="BJ13" s="112">
        <v>130000</v>
      </c>
      <c r="BK13" s="113">
        <f>IFERROR(BJ13/BF13,"-")</f>
        <v>65000</v>
      </c>
      <c r="BL13" s="114"/>
      <c r="BM13" s="114"/>
      <c r="BN13" s="114">
        <v>1</v>
      </c>
      <c r="BO13" s="116">
        <v>4</v>
      </c>
      <c r="BP13" s="117">
        <f>IF(Q13=0,"",IF(BO13=0,"",(BO13/Q13)))</f>
        <v>0.44444444444444</v>
      </c>
      <c r="BQ13" s="118">
        <v>1</v>
      </c>
      <c r="BR13" s="119">
        <f>IFERROR(BQ13/BO13,"-")</f>
        <v>0.25</v>
      </c>
      <c r="BS13" s="120">
        <v>84000</v>
      </c>
      <c r="BT13" s="121">
        <f>IFERROR(BS13/BO13,"-")</f>
        <v>21000</v>
      </c>
      <c r="BU13" s="122"/>
      <c r="BV13" s="122"/>
      <c r="BW13" s="122">
        <v>1</v>
      </c>
      <c r="BX13" s="123">
        <v>3</v>
      </c>
      <c r="BY13" s="124">
        <f>IF(Q13=0,"",IF(BX13=0,"",(BX13/Q13)))</f>
        <v>0.33333333333333</v>
      </c>
      <c r="BZ13" s="125">
        <v>1</v>
      </c>
      <c r="CA13" s="126">
        <f>IFERROR(BZ13/BX13,"-")</f>
        <v>0.33333333333333</v>
      </c>
      <c r="CB13" s="127">
        <v>25000</v>
      </c>
      <c r="CC13" s="128">
        <f>IFERROR(CB13/BX13,"-")</f>
        <v>8333.3333333333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239000</v>
      </c>
      <c r="CR13" s="138">
        <v>130000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0.76555555555556</v>
      </c>
      <c r="B14" s="184" t="s">
        <v>175</v>
      </c>
      <c r="C14" s="184"/>
      <c r="D14" s="184"/>
      <c r="E14" s="184"/>
      <c r="F14" s="184"/>
      <c r="G14" s="184" t="s">
        <v>61</v>
      </c>
      <c r="H14" s="87" t="s">
        <v>176</v>
      </c>
      <c r="I14" s="87"/>
      <c r="J14" s="185" t="s">
        <v>127</v>
      </c>
      <c r="K14" s="176">
        <v>900000</v>
      </c>
      <c r="L14" s="79">
        <v>94</v>
      </c>
      <c r="M14" s="79">
        <v>0</v>
      </c>
      <c r="N14" s="79">
        <v>363</v>
      </c>
      <c r="O14" s="88">
        <v>30</v>
      </c>
      <c r="P14" s="89">
        <v>2</v>
      </c>
      <c r="Q14" s="90">
        <f>O14+P14</f>
        <v>32</v>
      </c>
      <c r="R14" s="80">
        <f>IFERROR(Q14/N14,"-")</f>
        <v>0.088154269972452</v>
      </c>
      <c r="S14" s="79">
        <v>4</v>
      </c>
      <c r="T14" s="79">
        <v>8</v>
      </c>
      <c r="U14" s="80">
        <f>IFERROR(T14/(Q14),"-")</f>
        <v>0.25</v>
      </c>
      <c r="V14" s="81">
        <f>IFERROR(K14/SUM(Q14:Q19),"-")</f>
        <v>9677.4193548387</v>
      </c>
      <c r="W14" s="82">
        <v>7</v>
      </c>
      <c r="X14" s="80">
        <f>IF(Q14=0,"-",W14/Q14)</f>
        <v>0.21875</v>
      </c>
      <c r="Y14" s="181">
        <v>136000</v>
      </c>
      <c r="Z14" s="182">
        <f>IFERROR(Y14/Q14,"-")</f>
        <v>4250</v>
      </c>
      <c r="AA14" s="182">
        <f>IFERROR(Y14/W14,"-")</f>
        <v>19428.571428571</v>
      </c>
      <c r="AB14" s="176">
        <f>SUM(Y14:Y19)-SUM(K14:K19)</f>
        <v>-211000</v>
      </c>
      <c r="AC14" s="83">
        <f>SUM(Y14:Y19)/SUM(K14:K19)</f>
        <v>0.76555555555556</v>
      </c>
      <c r="AD14" s="77"/>
      <c r="AE14" s="91">
        <v>2</v>
      </c>
      <c r="AF14" s="92">
        <f>IF(Q14=0,"",IF(AE14=0,"",(AE14/Q14)))</f>
        <v>0.0625</v>
      </c>
      <c r="AG14" s="91">
        <v>1</v>
      </c>
      <c r="AH14" s="93">
        <f>IFERROR(AG14/AE14,"-")</f>
        <v>0.5</v>
      </c>
      <c r="AI14" s="94">
        <v>3000</v>
      </c>
      <c r="AJ14" s="95">
        <f>IFERROR(AI14/AE14,"-")</f>
        <v>1500</v>
      </c>
      <c r="AK14" s="96">
        <v>1</v>
      </c>
      <c r="AL14" s="96"/>
      <c r="AM14" s="96"/>
      <c r="AN14" s="97">
        <v>9</v>
      </c>
      <c r="AO14" s="98">
        <f>IF(Q14=0,"",IF(AN14=0,"",(AN14/Q14)))</f>
        <v>0.28125</v>
      </c>
      <c r="AP14" s="97">
        <v>2</v>
      </c>
      <c r="AQ14" s="99">
        <f>IFERROR(AP14/AN14,"-")</f>
        <v>0.22222222222222</v>
      </c>
      <c r="AR14" s="100">
        <v>10000</v>
      </c>
      <c r="AS14" s="101">
        <f>IFERROR(AR14/AN14,"-")</f>
        <v>1111.1111111111</v>
      </c>
      <c r="AT14" s="102">
        <v>2</v>
      </c>
      <c r="AU14" s="102"/>
      <c r="AV14" s="102"/>
      <c r="AW14" s="103">
        <v>7</v>
      </c>
      <c r="AX14" s="104">
        <f>IF(Q14=0,"",IF(AW14=0,"",(AW14/Q14)))</f>
        <v>0.21875</v>
      </c>
      <c r="AY14" s="103">
        <v>1</v>
      </c>
      <c r="AZ14" s="105">
        <f>IFERROR(AY14/AW14,"-")</f>
        <v>0.14285714285714</v>
      </c>
      <c r="BA14" s="106">
        <v>10000</v>
      </c>
      <c r="BB14" s="107">
        <f>IFERROR(BA14/AW14,"-")</f>
        <v>1428.5714285714</v>
      </c>
      <c r="BC14" s="108"/>
      <c r="BD14" s="108">
        <v>1</v>
      </c>
      <c r="BE14" s="108"/>
      <c r="BF14" s="109">
        <v>7</v>
      </c>
      <c r="BG14" s="110">
        <f>IF(Q14=0,"",IF(BF14=0,"",(BF14/Q14)))</f>
        <v>0.21875</v>
      </c>
      <c r="BH14" s="109">
        <v>2</v>
      </c>
      <c r="BI14" s="111">
        <f>IFERROR(BH14/BF14,"-")</f>
        <v>0.28571428571429</v>
      </c>
      <c r="BJ14" s="112">
        <v>93000</v>
      </c>
      <c r="BK14" s="113">
        <f>IFERROR(BJ14/BF14,"-")</f>
        <v>13285.714285714</v>
      </c>
      <c r="BL14" s="114">
        <v>1</v>
      </c>
      <c r="BM14" s="114"/>
      <c r="BN14" s="114">
        <v>1</v>
      </c>
      <c r="BO14" s="116">
        <v>7</v>
      </c>
      <c r="BP14" s="117">
        <f>IF(Q14=0,"",IF(BO14=0,"",(BO14/Q14)))</f>
        <v>0.21875</v>
      </c>
      <c r="BQ14" s="118">
        <v>1</v>
      </c>
      <c r="BR14" s="119">
        <f>IFERROR(BQ14/BO14,"-")</f>
        <v>0.14285714285714</v>
      </c>
      <c r="BS14" s="120">
        <v>20000</v>
      </c>
      <c r="BT14" s="121">
        <f>IFERROR(BS14/BO14,"-")</f>
        <v>2857.1428571429</v>
      </c>
      <c r="BU14" s="122"/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7</v>
      </c>
      <c r="CQ14" s="138">
        <v>136000</v>
      </c>
      <c r="CR14" s="138">
        <v>90000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177</v>
      </c>
      <c r="C15" s="184"/>
      <c r="D15" s="184"/>
      <c r="E15" s="184"/>
      <c r="F15" s="184"/>
      <c r="G15" s="184" t="s">
        <v>61</v>
      </c>
      <c r="H15" s="87"/>
      <c r="I15" s="87"/>
      <c r="J15" s="87"/>
      <c r="K15" s="176"/>
      <c r="L15" s="79">
        <v>0</v>
      </c>
      <c r="M15" s="79">
        <v>0</v>
      </c>
      <c r="N15" s="79">
        <v>0</v>
      </c>
      <c r="O15" s="88">
        <v>0</v>
      </c>
      <c r="P15" s="89">
        <v>0</v>
      </c>
      <c r="Q15" s="90">
        <f>O15+P15</f>
        <v>0</v>
      </c>
      <c r="R15" s="80" t="str">
        <f>IFERROR(Q15/N15,"-")</f>
        <v>-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178</v>
      </c>
      <c r="C16" s="184"/>
      <c r="D16" s="184"/>
      <c r="E16" s="184"/>
      <c r="F16" s="184"/>
      <c r="G16" s="184" t="s">
        <v>61</v>
      </c>
      <c r="H16" s="87"/>
      <c r="I16" s="87"/>
      <c r="J16" s="87"/>
      <c r="K16" s="176"/>
      <c r="L16" s="79">
        <v>0</v>
      </c>
      <c r="M16" s="79">
        <v>0</v>
      </c>
      <c r="N16" s="79">
        <v>0</v>
      </c>
      <c r="O16" s="88">
        <v>0</v>
      </c>
      <c r="P16" s="89">
        <v>0</v>
      </c>
      <c r="Q16" s="90">
        <f>O16+P16</f>
        <v>0</v>
      </c>
      <c r="R16" s="80" t="str">
        <f>IFERROR(Q16/N16,"-")</f>
        <v>-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179</v>
      </c>
      <c r="C17" s="184"/>
      <c r="D17" s="184"/>
      <c r="E17" s="184"/>
      <c r="F17" s="184"/>
      <c r="G17" s="184" t="s">
        <v>76</v>
      </c>
      <c r="H17" s="87"/>
      <c r="I17" s="87"/>
      <c r="J17" s="87"/>
      <c r="K17" s="176"/>
      <c r="L17" s="79">
        <v>1406</v>
      </c>
      <c r="M17" s="79">
        <v>267</v>
      </c>
      <c r="N17" s="79">
        <v>200</v>
      </c>
      <c r="O17" s="88">
        <v>53</v>
      </c>
      <c r="P17" s="89">
        <v>0</v>
      </c>
      <c r="Q17" s="90">
        <f>O17+P17</f>
        <v>53</v>
      </c>
      <c r="R17" s="80">
        <f>IFERROR(Q17/N17,"-")</f>
        <v>0.265</v>
      </c>
      <c r="S17" s="79">
        <v>19</v>
      </c>
      <c r="T17" s="79">
        <v>6</v>
      </c>
      <c r="U17" s="80">
        <f>IFERROR(T17/(Q17),"-")</f>
        <v>0.11320754716981</v>
      </c>
      <c r="V17" s="81"/>
      <c r="W17" s="82">
        <v>12</v>
      </c>
      <c r="X17" s="80">
        <f>IF(Q17=0,"-",W17/Q17)</f>
        <v>0.22641509433962</v>
      </c>
      <c r="Y17" s="181">
        <v>553000</v>
      </c>
      <c r="Z17" s="182">
        <f>IFERROR(Y17/Q17,"-")</f>
        <v>10433.962264151</v>
      </c>
      <c r="AA17" s="182">
        <f>IFERROR(Y17/W17,"-")</f>
        <v>46083.333333333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8</v>
      </c>
      <c r="AO17" s="98">
        <f>IF(Q17=0,"",IF(AN17=0,"",(AN17/Q17)))</f>
        <v>0.15094339622642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4</v>
      </c>
      <c r="AX17" s="104">
        <f>IF(Q17=0,"",IF(AW17=0,"",(AW17/Q17)))</f>
        <v>0.075471698113208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11</v>
      </c>
      <c r="BG17" s="110">
        <f>IF(Q17=0,"",IF(BF17=0,"",(BF17/Q17)))</f>
        <v>0.20754716981132</v>
      </c>
      <c r="BH17" s="109">
        <v>3</v>
      </c>
      <c r="BI17" s="111">
        <f>IFERROR(BH17/BF17,"-")</f>
        <v>0.27272727272727</v>
      </c>
      <c r="BJ17" s="112">
        <v>58000</v>
      </c>
      <c r="BK17" s="113">
        <f>IFERROR(BJ17/BF17,"-")</f>
        <v>5272.7272727273</v>
      </c>
      <c r="BL17" s="114">
        <v>1</v>
      </c>
      <c r="BM17" s="114"/>
      <c r="BN17" s="114">
        <v>2</v>
      </c>
      <c r="BO17" s="116">
        <v>22</v>
      </c>
      <c r="BP17" s="117">
        <f>IF(Q17=0,"",IF(BO17=0,"",(BO17/Q17)))</f>
        <v>0.41509433962264</v>
      </c>
      <c r="BQ17" s="118">
        <v>6</v>
      </c>
      <c r="BR17" s="119">
        <f>IFERROR(BQ17/BO17,"-")</f>
        <v>0.27272727272727</v>
      </c>
      <c r="BS17" s="120">
        <v>373000</v>
      </c>
      <c r="BT17" s="121">
        <f>IFERROR(BS17/BO17,"-")</f>
        <v>16954.545454545</v>
      </c>
      <c r="BU17" s="122">
        <v>1</v>
      </c>
      <c r="BV17" s="122">
        <v>1</v>
      </c>
      <c r="BW17" s="122">
        <v>4</v>
      </c>
      <c r="BX17" s="123">
        <v>6</v>
      </c>
      <c r="BY17" s="124">
        <f>IF(Q17=0,"",IF(BX17=0,"",(BX17/Q17)))</f>
        <v>0.11320754716981</v>
      </c>
      <c r="BZ17" s="125">
        <v>3</v>
      </c>
      <c r="CA17" s="126">
        <f>IFERROR(BZ17/BX17,"-")</f>
        <v>0.5</v>
      </c>
      <c r="CB17" s="127">
        <v>122000</v>
      </c>
      <c r="CC17" s="128">
        <f>IFERROR(CB17/BX17,"-")</f>
        <v>20333.333333333</v>
      </c>
      <c r="CD17" s="129">
        <v>1</v>
      </c>
      <c r="CE17" s="129"/>
      <c r="CF17" s="129">
        <v>2</v>
      </c>
      <c r="CG17" s="130">
        <v>2</v>
      </c>
      <c r="CH17" s="131">
        <f>IF(Q17=0,"",IF(CG17=0,"",(CG17/Q17)))</f>
        <v>0.037735849056604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12</v>
      </c>
      <c r="CQ17" s="138">
        <v>553000</v>
      </c>
      <c r="CR17" s="138">
        <v>206000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180</v>
      </c>
      <c r="C18" s="184"/>
      <c r="D18" s="184"/>
      <c r="E18" s="184"/>
      <c r="F18" s="184"/>
      <c r="G18" s="184" t="s">
        <v>76</v>
      </c>
      <c r="H18" s="87"/>
      <c r="I18" s="87"/>
      <c r="J18" s="87"/>
      <c r="K18" s="176"/>
      <c r="L18" s="79">
        <v>87</v>
      </c>
      <c r="M18" s="79">
        <v>61</v>
      </c>
      <c r="N18" s="79">
        <v>91</v>
      </c>
      <c r="O18" s="88">
        <v>8</v>
      </c>
      <c r="P18" s="89">
        <v>0</v>
      </c>
      <c r="Q18" s="90">
        <f>O18+P18</f>
        <v>8</v>
      </c>
      <c r="R18" s="80">
        <f>IFERROR(Q18/N18,"-")</f>
        <v>0.087912087912088</v>
      </c>
      <c r="S18" s="79">
        <v>3</v>
      </c>
      <c r="T18" s="79">
        <v>0</v>
      </c>
      <c r="U18" s="80">
        <f>IFERROR(T18/(Q18),"-")</f>
        <v>0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0.125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0.375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4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181</v>
      </c>
      <c r="C19" s="184"/>
      <c r="D19" s="184"/>
      <c r="E19" s="184"/>
      <c r="F19" s="184"/>
      <c r="G19" s="184" t="s">
        <v>76</v>
      </c>
      <c r="H19" s="87"/>
      <c r="I19" s="87"/>
      <c r="J19" s="87"/>
      <c r="K19" s="176"/>
      <c r="L19" s="79">
        <v>30</v>
      </c>
      <c r="M19" s="79">
        <v>9</v>
      </c>
      <c r="N19" s="79">
        <v>2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1.2281368821293</v>
      </c>
      <c r="B22" s="39"/>
      <c r="C22" s="39"/>
      <c r="D22" s="39"/>
      <c r="E22" s="39"/>
      <c r="F22" s="39"/>
      <c r="G22" s="39"/>
      <c r="H22" s="40" t="s">
        <v>182</v>
      </c>
      <c r="I22" s="40"/>
      <c r="J22" s="40"/>
      <c r="K22" s="179">
        <f>SUM(K6:K21)</f>
        <v>1315000</v>
      </c>
      <c r="L22" s="41">
        <f>SUM(L6:L21)</f>
        <v>2046</v>
      </c>
      <c r="M22" s="41">
        <f>SUM(M6:M21)</f>
        <v>522</v>
      </c>
      <c r="N22" s="41">
        <f>SUM(N6:N21)</f>
        <v>1047</v>
      </c>
      <c r="O22" s="41">
        <f>SUM(O6:O21)</f>
        <v>159</v>
      </c>
      <c r="P22" s="41">
        <f>SUM(P6:P21)</f>
        <v>2</v>
      </c>
      <c r="Q22" s="41">
        <f>SUM(Q6:Q21)</f>
        <v>161</v>
      </c>
      <c r="R22" s="42">
        <f>IFERROR(Q22/N22,"-")</f>
        <v>0.15377268385864</v>
      </c>
      <c r="S22" s="76">
        <f>SUM(S6:S21)</f>
        <v>52</v>
      </c>
      <c r="T22" s="76">
        <f>SUM(T6:T21)</f>
        <v>18</v>
      </c>
      <c r="U22" s="42">
        <f>IFERROR(S22/Q22,"-")</f>
        <v>0.32298136645963</v>
      </c>
      <c r="V22" s="43">
        <f>IFERROR(K22/Q22,"-")</f>
        <v>8167.701863354</v>
      </c>
      <c r="W22" s="44">
        <f>SUM(W6:W21)</f>
        <v>36</v>
      </c>
      <c r="X22" s="42">
        <f>IFERROR(W22/Q22,"-")</f>
        <v>0.22360248447205</v>
      </c>
      <c r="Y22" s="179">
        <f>SUM(Y6:Y21)</f>
        <v>1615000</v>
      </c>
      <c r="Z22" s="179">
        <f>IFERROR(Y22/Q22,"-")</f>
        <v>10031.055900621</v>
      </c>
      <c r="AA22" s="179">
        <f>IFERROR(Y22/W22,"-")</f>
        <v>44861.111111111</v>
      </c>
      <c r="AB22" s="179">
        <f>Y22-K22</f>
        <v>300000</v>
      </c>
      <c r="AC22" s="45">
        <f>Y22/K22</f>
        <v>1.2281368821293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