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<sst xmlns="http://schemas.openxmlformats.org/spreadsheetml/2006/main" uniqueCount="206">
  <si>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</si>
  <si>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</si>
  <si>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</si>
  <si>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</si>
  <si>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</si>
  <si>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</si>
  <si>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</si>
  <si>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</si>
  <si>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</si>
  <si>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</si>
  <si>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</si>
  <si>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</si>
  <si>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</si>
  <si>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</si>
  <si>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</si>
  <si>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</si>
  <si>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</si>
  <si>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</si>
  <si>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</si>
  <si>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</si>
  <si>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</si>
  <si>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</si>
  <si>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</si>
  <si>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</si>
  <si>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</si>
  <si>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</si>
  <si>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</si>
  <si>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</si>
  <si>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</si>
  <si>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</si>
  <si>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</si>
  <si>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</si>
  <si>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</si>
  <si>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</si>
  <si>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</si>
  <si>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</si>
  <si>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</si>
  <si>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</si>
  <si>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</si>
  <si>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</si>
  <si>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</si>
  <si>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</si>
  <si>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</si>
  <si>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</si>
  <si>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</si>
  <si>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</si>
  <si>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</si>
  <si>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</si>
  <si>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</si>
  <si>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</si>
  <si>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</si>
  <si>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</si>
  <si>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</si>
  <si>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</si>
  <si>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</si>
  <si>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</si>
  <si>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</si>
  <si>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</si>
  <si>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</si>
  <si>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</si>
  <si>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</si>
  <si>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sd1594</t>
  </si>
  <si>
    <t>大正版</t>
  </si>
  <si>
    <t>出会い求人</t>
  </si>
  <si>
    <t>lp02</t>
  </si>
  <si>
    <t>スポーツ報知関西　1回目</t>
  </si>
  <si>
    <t>4C終面雑報</t>
  </si>
  <si>
    <t>10月03日(土)</t>
  </si>
  <si>
    <t>sd1595</t>
  </si>
  <si>
    <t>面白④</t>
  </si>
  <si>
    <t>大変申し訳ございません。出会っちゃいました。</t>
  </si>
  <si>
    <t>スポーツ報知関西　2回目</t>
  </si>
  <si>
    <t>10月04日(日)</t>
  </si>
  <si>
    <t>sd1596</t>
  </si>
  <si>
    <t>コンパニオン版</t>
  </si>
  <si>
    <t>食事の後に、お持ち帰りしたぜ！</t>
  </si>
  <si>
    <t>スポーツ報知関西　3回目</t>
  </si>
  <si>
    <t>10月05日(月)</t>
  </si>
  <si>
    <t>sd1597</t>
  </si>
  <si>
    <t>興奮版</t>
  </si>
  <si>
    <t>今までで一番すごかった</t>
  </si>
  <si>
    <t>スポーツ報知関西　4回目</t>
  </si>
  <si>
    <t>10月07日(水)</t>
  </si>
  <si>
    <t>sd1598</t>
  </si>
  <si>
    <t>スポーツ報知関西　5回目</t>
  </si>
  <si>
    <t>10月08日(木)</t>
  </si>
  <si>
    <t>sd1599</t>
  </si>
  <si>
    <t>スポーツ報知関西　6回目</t>
  </si>
  <si>
    <t>10月09日(金)</t>
  </si>
  <si>
    <t>sd1600</t>
  </si>
  <si>
    <t>スポーツ報知関西　7回目</t>
  </si>
  <si>
    <t>10月11日(日)</t>
  </si>
  <si>
    <t>sd1601</t>
  </si>
  <si>
    <t>スポーツ報知関西　8回目</t>
  </si>
  <si>
    <t>10月14日(水)</t>
  </si>
  <si>
    <t>sd1602</t>
  </si>
  <si>
    <t>スポーツ報知関西　9回目</t>
  </si>
  <si>
    <t>10月15日(木)</t>
  </si>
  <si>
    <t>sd1603</t>
  </si>
  <si>
    <t>スポーツ報知関西　10回目</t>
  </si>
  <si>
    <t>10月16日(金)</t>
  </si>
  <si>
    <t>sd1604</t>
  </si>
  <si>
    <t>スポーツ報知関西　11回目</t>
  </si>
  <si>
    <t>10月17日(土)</t>
  </si>
  <si>
    <t>sd1605</t>
  </si>
  <si>
    <t>スポーツ報知関西　12回目</t>
  </si>
  <si>
    <t>10月19日(月)</t>
  </si>
  <si>
    <t>sd1606</t>
  </si>
  <si>
    <t>スポーツ報知関西　13回目</t>
  </si>
  <si>
    <t>10月20日(火)</t>
  </si>
  <si>
    <t>sd1607</t>
  </si>
  <si>
    <t>(空電共通)</t>
  </si>
  <si>
    <t>空電</t>
  </si>
  <si>
    <t>共通</t>
  </si>
  <si>
    <t>sd1608</t>
  </si>
  <si>
    <t>右女3</t>
  </si>
  <si>
    <t>学生いませんギャルもいません熟女熟女熟女熟女</t>
  </si>
  <si>
    <t>デイリースポーツ関西</t>
  </si>
  <si>
    <t>全5段・半5段段つかみ10段保証</t>
  </si>
  <si>
    <t>10段保証</t>
  </si>
  <si>
    <t>sd1609</t>
  </si>
  <si>
    <t>大正版(改)</t>
  </si>
  <si>
    <t>sd1610</t>
  </si>
  <si>
    <t>デリヘル版</t>
  </si>
  <si>
    <t>もう50代の熟女だけど</t>
  </si>
  <si>
    <t>sd1611</t>
  </si>
  <si>
    <t>デリヘル版2</t>
  </si>
  <si>
    <t>3人会ったらその内1人は超絶美人</t>
  </si>
  <si>
    <t>sd1612</t>
  </si>
  <si>
    <t>デリヘル版3</t>
  </si>
  <si>
    <t>求む！50歳以上の女性好き男性</t>
  </si>
  <si>
    <t>sd1613</t>
  </si>
  <si>
    <t>sd1614</t>
  </si>
  <si>
    <t>①大正版</t>
  </si>
  <si>
    <t>①男は頑張らずに出会えるサイトすごいすごい</t>
  </si>
  <si>
    <t>サンスポ関東</t>
  </si>
  <si>
    <t>半2段・半3段つかみ10段保証</t>
  </si>
  <si>
    <t>1～10日</t>
  </si>
  <si>
    <t>sd1615</t>
  </si>
  <si>
    <t>②求人風</t>
  </si>
  <si>
    <t>②脱出会えない宣言</t>
  </si>
  <si>
    <t>11～20日</t>
  </si>
  <si>
    <t>sd1616</t>
  </si>
  <si>
    <t>③旧デイリー風</t>
  </si>
  <si>
    <t>③ドンドン出会える</t>
  </si>
  <si>
    <t>21～31日</t>
  </si>
  <si>
    <t>sd1617</t>
  </si>
  <si>
    <t>sd1618</t>
  </si>
  <si>
    <t>サンスポ関西</t>
  </si>
  <si>
    <t>sd1619</t>
  </si>
  <si>
    <t>sd1620</t>
  </si>
  <si>
    <t>sd1621</t>
  </si>
  <si>
    <t>sd1622</t>
  </si>
  <si>
    <t>139「もっと安い出会いがよければ、よそでどうぞ」</t>
  </si>
  <si>
    <t>ニッカン西部</t>
  </si>
  <si>
    <t>半2段つかみ20段保証</t>
  </si>
  <si>
    <t>sd1623</t>
  </si>
  <si>
    <t>140「普通の出会い系なら、広告に載せていません」</t>
  </si>
  <si>
    <t>sd1624</t>
  </si>
  <si>
    <t>141「今日はレディースデーで出会い率が2倍！」</t>
  </si>
  <si>
    <t>sd1625</t>
  </si>
  <si>
    <t>sd1626</t>
  </si>
  <si>
    <t>雑誌版</t>
  </si>
  <si>
    <t>秋だね・・・しよ？</t>
  </si>
  <si>
    <t>東スポ</t>
  </si>
  <si>
    <t>全2段金土 8回セット</t>
  </si>
  <si>
    <t>10/1～</t>
  </si>
  <si>
    <t>sd1627</t>
  </si>
  <si>
    <t>sd1628</t>
  </si>
  <si>
    <t>sd1629</t>
  </si>
  <si>
    <t>sd1630</t>
  </si>
  <si>
    <t>スポーツ報知関東</t>
  </si>
  <si>
    <t>10月01日(木)</t>
  </si>
  <si>
    <t>sd1631</t>
  </si>
  <si>
    <t>sd1632</t>
  </si>
  <si>
    <t>10月06日(火)</t>
  </si>
  <si>
    <t>sd1633</t>
  </si>
  <si>
    <t>新聞 TOTAL</t>
  </si>
  <si>
    <t>●雑誌 広告</t>
  </si>
  <si>
    <t>ak256</t>
  </si>
  <si>
    <t>コアマガジン</t>
  </si>
  <si>
    <t>2Pスポーツ新聞_v01_どきどき(赤瀬さん)</t>
  </si>
  <si>
    <t>実話BUNKA超タブー</t>
  </si>
  <si>
    <t>4C2P</t>
  </si>
  <si>
    <t>ak257</t>
  </si>
  <si>
    <t>ak260</t>
  </si>
  <si>
    <t>大洋図書</t>
  </si>
  <si>
    <t>5Pセフレ確保(赤瀬尚子さん）</t>
  </si>
  <si>
    <t>実話ナックルズ　ウルトラ</t>
  </si>
  <si>
    <t>1C5P</t>
  </si>
  <si>
    <t>ak261</t>
  </si>
  <si>
    <t>ak258</t>
  </si>
  <si>
    <t>実話BUNKAタブー</t>
  </si>
  <si>
    <t>ak259</t>
  </si>
  <si>
    <t>ak262</t>
  </si>
  <si>
    <t>臨時増刊ラヴァーズ</t>
  </si>
  <si>
    <t>10月23日(金)</t>
  </si>
  <si>
    <t>ak263</t>
  </si>
  <si>
    <t>ht163</t>
  </si>
  <si>
    <t>RNパック</t>
  </si>
  <si>
    <t>ht164</t>
  </si>
  <si>
    <t>ht165</t>
  </si>
  <si>
    <t>ht166</t>
  </si>
  <si>
    <t>ht167</t>
  </si>
  <si>
    <t>ht168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</si>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</sst>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40</v>
      </c>
      <c r="D6" s="180">
        <v>2010000</v>
      </c>
      <c r="E6" s="79">
        <v>1345</v>
      </c>
      <c r="F6" s="79">
        <v>458</v>
      </c>
      <c r="G6" s="79">
        <v>1711</v>
      </c>
      <c r="H6" s="89">
        <v>171</v>
      </c>
      <c r="I6" s="90">
        <v>1</v>
      </c>
      <c r="J6" s="143">
        <f>H6+I6</f>
        <v>172</v>
      </c>
      <c r="K6" s="80">
        <f>IFERROR(J6/G6,"-")</f>
        <v>0.10052600818235</v>
      </c>
      <c r="L6" s="79">
        <v>86</v>
      </c>
      <c r="M6" s="79">
        <v>29</v>
      </c>
      <c r="N6" s="80">
        <f>IFERROR(L6/J6,"-")</f>
        <v>0.5</v>
      </c>
      <c r="O6" s="81">
        <f>IFERROR(D6/J6,"-")</f>
        <v>11686.046511628</v>
      </c>
      <c r="P6" s="82">
        <v>64</v>
      </c>
      <c r="Q6" s="80">
        <f>IFERROR(P6/J6,"-")</f>
        <v>0.37209302325581</v>
      </c>
      <c r="R6" s="185">
        <v>3774000</v>
      </c>
      <c r="S6" s="186">
        <f>IFERROR(R6/J6,"-")</f>
        <v>21941.860465116</v>
      </c>
      <c r="T6" s="186">
        <f>IFERROR(R6/P6,"-")</f>
        <v>58968.75</v>
      </c>
      <c r="U6" s="180">
        <f>IFERROR(R6-D6,"-")</f>
        <v>1764000</v>
      </c>
      <c r="V6" s="83">
        <f>R6/D6</f>
        <v>1.8776119402985</v>
      </c>
      <c r="W6" s="77"/>
      <c r="X6" s="142"/>
    </row>
    <row r="7" spans="1:24">
      <c r="A7" s="78"/>
      <c r="B7" s="84" t="s">
        <v>24</v>
      </c>
      <c r="C7" s="84">
        <v>14</v>
      </c>
      <c r="D7" s="180">
        <v>1824000</v>
      </c>
      <c r="E7" s="79">
        <v>1190</v>
      </c>
      <c r="F7" s="79">
        <v>560</v>
      </c>
      <c r="G7" s="79">
        <v>1088</v>
      </c>
      <c r="H7" s="89">
        <v>204</v>
      </c>
      <c r="I7" s="90">
        <v>0</v>
      </c>
      <c r="J7" s="143">
        <f>H7+I7</f>
        <v>204</v>
      </c>
      <c r="K7" s="80">
        <f>IFERROR(J7/G7,"-")</f>
        <v>0.1875</v>
      </c>
      <c r="L7" s="79">
        <v>80</v>
      </c>
      <c r="M7" s="79">
        <v>30</v>
      </c>
      <c r="N7" s="80">
        <f>IFERROR(L7/J7,"-")</f>
        <v>0.3921568627451</v>
      </c>
      <c r="O7" s="81">
        <f>IFERROR(D7/J7,"-")</f>
        <v>8941.1764705882</v>
      </c>
      <c r="P7" s="82">
        <v>57</v>
      </c>
      <c r="Q7" s="80">
        <f>IFERROR(P7/J7,"-")</f>
        <v>0.27941176470588</v>
      </c>
      <c r="R7" s="185">
        <v>2606000</v>
      </c>
      <c r="S7" s="186">
        <f>IFERROR(R7/J7,"-")</f>
        <v>12774.509803922</v>
      </c>
      <c r="T7" s="186">
        <f>IFERROR(R7/P7,"-")</f>
        <v>45719.298245614</v>
      </c>
      <c r="U7" s="180">
        <f>IFERROR(R7-D7,"-")</f>
        <v>782000</v>
      </c>
      <c r="V7" s="83">
        <f>R7/D7</f>
        <v>1.4287280701754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3834000</v>
      </c>
      <c r="E10" s="41">
        <f>SUM(E6:E8)</f>
        <v>2535</v>
      </c>
      <c r="F10" s="41">
        <f>SUM(F6:F8)</f>
        <v>1018</v>
      </c>
      <c r="G10" s="41">
        <f>SUM(G6:G8)</f>
        <v>2799</v>
      </c>
      <c r="H10" s="41">
        <f>SUM(H6:H8)</f>
        <v>375</v>
      </c>
      <c r="I10" s="41">
        <f>SUM(I6:I8)</f>
        <v>1</v>
      </c>
      <c r="J10" s="41">
        <f>SUM(J6:J8)</f>
        <v>376</v>
      </c>
      <c r="K10" s="42">
        <f>IFERROR(J10/G10,"-")</f>
        <v>0.13433369060379</v>
      </c>
      <c r="L10" s="76">
        <f>SUM(L6:L8)</f>
        <v>166</v>
      </c>
      <c r="M10" s="76">
        <f>SUM(M6:M8)</f>
        <v>59</v>
      </c>
      <c r="N10" s="42">
        <f>IFERROR(L10/J10,"-")</f>
        <v>0.44148936170213</v>
      </c>
      <c r="O10" s="43">
        <f>IFERROR(D10/J10,"-")</f>
        <v>10196.808510638</v>
      </c>
      <c r="P10" s="44">
        <f>SUM(P6:P8)</f>
        <v>121</v>
      </c>
      <c r="Q10" s="42">
        <f>IFERROR(P10/J10,"-")</f>
        <v>0.3218085106383</v>
      </c>
      <c r="R10" s="183">
        <f>SUM(R6:R8)</f>
        <v>6380000</v>
      </c>
      <c r="S10" s="183">
        <f>IFERROR(R10/J10,"-")</f>
        <v>16968.085106383</v>
      </c>
      <c r="T10" s="183">
        <f>IFERROR(P10/P10,"-")</f>
        <v>1</v>
      </c>
      <c r="U10" s="183">
        <f>SUM(U6:U8)</f>
        <v>2546000</v>
      </c>
      <c r="V10" s="45">
        <f>IFERROR(R10/D10,"-")</f>
        <v>1.6640584246218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0.063888888888889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190" t="s">
        <v>67</v>
      </c>
      <c r="J6" s="180">
        <v>360000</v>
      </c>
      <c r="K6" s="79">
        <v>6</v>
      </c>
      <c r="L6" s="79">
        <v>0</v>
      </c>
      <c r="M6" s="79">
        <v>17</v>
      </c>
      <c r="N6" s="89">
        <v>2</v>
      </c>
      <c r="O6" s="90">
        <v>0</v>
      </c>
      <c r="P6" s="91">
        <f>N6+O6</f>
        <v>2</v>
      </c>
      <c r="Q6" s="80">
        <f>IFERROR(P6/M6,"-")</f>
        <v>0.11764705882353</v>
      </c>
      <c r="R6" s="79">
        <v>0</v>
      </c>
      <c r="S6" s="79">
        <v>0</v>
      </c>
      <c r="T6" s="80">
        <f>IFERROR(R6/(P6),"-")</f>
        <v>0</v>
      </c>
      <c r="U6" s="186">
        <f>IFERROR(J6/SUM(N6:O19),"-")</f>
        <v>18000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SUM(X6:X19)-SUM(J6:J19)</f>
        <v>-337000</v>
      </c>
      <c r="AB6" s="83">
        <f>SUM(X6:X19)/SUM(J6:J19)</f>
        <v>0.063888888888889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69</v>
      </c>
      <c r="E7" s="189" t="s">
        <v>70</v>
      </c>
      <c r="F7" s="189" t="s">
        <v>64</v>
      </c>
      <c r="G7" s="88" t="s">
        <v>71</v>
      </c>
      <c r="H7" s="88" t="s">
        <v>66</v>
      </c>
      <c r="I7" s="191" t="s">
        <v>72</v>
      </c>
      <c r="J7" s="180"/>
      <c r="K7" s="79">
        <v>1</v>
      </c>
      <c r="L7" s="79">
        <v>0</v>
      </c>
      <c r="M7" s="79">
        <v>25</v>
      </c>
      <c r="N7" s="89">
        <v>0</v>
      </c>
      <c r="O7" s="90">
        <v>0</v>
      </c>
      <c r="P7" s="91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186"/>
      <c r="V7" s="82">
        <v>0</v>
      </c>
      <c r="W7" s="80" t="str">
        <f>IF(P7=0,"-",V7/P7)</f>
        <v>-</v>
      </c>
      <c r="X7" s="185">
        <v>0</v>
      </c>
      <c r="Y7" s="186" t="str">
        <f>IFERROR(X7/P7,"-")</f>
        <v>-</v>
      </c>
      <c r="Z7" s="186" t="str">
        <f>IFERROR(X7/V7,"-")</f>
        <v>-</v>
      </c>
      <c r="AA7" s="18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73</v>
      </c>
      <c r="C8" s="189"/>
      <c r="D8" s="189" t="s">
        <v>74</v>
      </c>
      <c r="E8" s="189" t="s">
        <v>75</v>
      </c>
      <c r="F8" s="189" t="s">
        <v>64</v>
      </c>
      <c r="G8" s="88" t="s">
        <v>76</v>
      </c>
      <c r="H8" s="88" t="s">
        <v>66</v>
      </c>
      <c r="I8" s="88" t="s">
        <v>77</v>
      </c>
      <c r="J8" s="180"/>
      <c r="K8" s="79">
        <v>13</v>
      </c>
      <c r="L8" s="79">
        <v>0</v>
      </c>
      <c r="M8" s="79">
        <v>58</v>
      </c>
      <c r="N8" s="89">
        <v>1</v>
      </c>
      <c r="O8" s="90">
        <v>0</v>
      </c>
      <c r="P8" s="91">
        <f>N8+O8</f>
        <v>1</v>
      </c>
      <c r="Q8" s="80">
        <f>IFERROR(P8/M8,"-")</f>
        <v>0.017241379310345</v>
      </c>
      <c r="R8" s="79">
        <v>0</v>
      </c>
      <c r="S8" s="79">
        <v>0</v>
      </c>
      <c r="T8" s="80">
        <f>IFERROR(R8/(P8),"-")</f>
        <v>0</v>
      </c>
      <c r="U8" s="186"/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1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78</v>
      </c>
      <c r="C9" s="189"/>
      <c r="D9" s="189" t="s">
        <v>79</v>
      </c>
      <c r="E9" s="189" t="s">
        <v>80</v>
      </c>
      <c r="F9" s="189" t="s">
        <v>64</v>
      </c>
      <c r="G9" s="88" t="s">
        <v>81</v>
      </c>
      <c r="H9" s="88" t="s">
        <v>66</v>
      </c>
      <c r="I9" s="88" t="s">
        <v>82</v>
      </c>
      <c r="J9" s="180"/>
      <c r="K9" s="79">
        <v>5</v>
      </c>
      <c r="L9" s="79">
        <v>0</v>
      </c>
      <c r="M9" s="79">
        <v>17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83</v>
      </c>
      <c r="C10" s="189"/>
      <c r="D10" s="189" t="s">
        <v>62</v>
      </c>
      <c r="E10" s="189" t="s">
        <v>63</v>
      </c>
      <c r="F10" s="189" t="s">
        <v>64</v>
      </c>
      <c r="G10" s="88" t="s">
        <v>84</v>
      </c>
      <c r="H10" s="88" t="s">
        <v>66</v>
      </c>
      <c r="I10" s="88" t="s">
        <v>85</v>
      </c>
      <c r="J10" s="180"/>
      <c r="K10" s="79">
        <v>3</v>
      </c>
      <c r="L10" s="79">
        <v>0</v>
      </c>
      <c r="M10" s="79">
        <v>21</v>
      </c>
      <c r="N10" s="89">
        <v>1</v>
      </c>
      <c r="O10" s="90">
        <v>0</v>
      </c>
      <c r="P10" s="91">
        <f>N10+O10</f>
        <v>1</v>
      </c>
      <c r="Q10" s="80">
        <f>IFERROR(P10/M10,"-")</f>
        <v>0.047619047619048</v>
      </c>
      <c r="R10" s="79">
        <v>0</v>
      </c>
      <c r="S10" s="79">
        <v>0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86</v>
      </c>
      <c r="C11" s="189"/>
      <c r="D11" s="189" t="s">
        <v>69</v>
      </c>
      <c r="E11" s="189" t="s">
        <v>70</v>
      </c>
      <c r="F11" s="189" t="s">
        <v>64</v>
      </c>
      <c r="G11" s="88" t="s">
        <v>87</v>
      </c>
      <c r="H11" s="88" t="s">
        <v>66</v>
      </c>
      <c r="I11" s="88" t="s">
        <v>88</v>
      </c>
      <c r="J11" s="180"/>
      <c r="K11" s="79">
        <v>1</v>
      </c>
      <c r="L11" s="79">
        <v>0</v>
      </c>
      <c r="M11" s="79">
        <v>17</v>
      </c>
      <c r="N11" s="89">
        <v>1</v>
      </c>
      <c r="O11" s="90">
        <v>0</v>
      </c>
      <c r="P11" s="91">
        <f>N11+O11</f>
        <v>1</v>
      </c>
      <c r="Q11" s="80">
        <f>IFERROR(P11/M11,"-")</f>
        <v>0.058823529411765</v>
      </c>
      <c r="R11" s="79">
        <v>0</v>
      </c>
      <c r="S11" s="79">
        <v>1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89</v>
      </c>
      <c r="C12" s="189"/>
      <c r="D12" s="189" t="s">
        <v>74</v>
      </c>
      <c r="E12" s="189" t="s">
        <v>75</v>
      </c>
      <c r="F12" s="189" t="s">
        <v>64</v>
      </c>
      <c r="G12" s="88" t="s">
        <v>90</v>
      </c>
      <c r="H12" s="88" t="s">
        <v>66</v>
      </c>
      <c r="I12" s="191" t="s">
        <v>91</v>
      </c>
      <c r="J12" s="180"/>
      <c r="K12" s="79">
        <v>5</v>
      </c>
      <c r="L12" s="79">
        <v>0</v>
      </c>
      <c r="M12" s="79">
        <v>39</v>
      </c>
      <c r="N12" s="89">
        <v>3</v>
      </c>
      <c r="O12" s="90">
        <v>0</v>
      </c>
      <c r="P12" s="91">
        <f>N12+O12</f>
        <v>3</v>
      </c>
      <c r="Q12" s="80">
        <f>IFERROR(P12/M12,"-")</f>
        <v>0.076923076923077</v>
      </c>
      <c r="R12" s="79">
        <v>0</v>
      </c>
      <c r="S12" s="79">
        <v>0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>
        <v>1</v>
      </c>
      <c r="AE12" s="93">
        <f>IF(P12=0,"",IF(AD12=0,"",(AD12/P12)))</f>
        <v>0.33333333333333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0.33333333333333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92</v>
      </c>
      <c r="C13" s="189"/>
      <c r="D13" s="189" t="s">
        <v>79</v>
      </c>
      <c r="E13" s="189" t="s">
        <v>80</v>
      </c>
      <c r="F13" s="189" t="s">
        <v>64</v>
      </c>
      <c r="G13" s="88" t="s">
        <v>93</v>
      </c>
      <c r="H13" s="88" t="s">
        <v>66</v>
      </c>
      <c r="I13" s="88" t="s">
        <v>94</v>
      </c>
      <c r="J13" s="180"/>
      <c r="K13" s="79">
        <v>2</v>
      </c>
      <c r="L13" s="79">
        <v>0</v>
      </c>
      <c r="M13" s="79">
        <v>7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95</v>
      </c>
      <c r="C14" s="189"/>
      <c r="D14" s="189" t="s">
        <v>62</v>
      </c>
      <c r="E14" s="189" t="s">
        <v>63</v>
      </c>
      <c r="F14" s="189" t="s">
        <v>64</v>
      </c>
      <c r="G14" s="88" t="s">
        <v>96</v>
      </c>
      <c r="H14" s="88" t="s">
        <v>66</v>
      </c>
      <c r="I14" s="88" t="s">
        <v>97</v>
      </c>
      <c r="J14" s="180"/>
      <c r="K14" s="79">
        <v>3</v>
      </c>
      <c r="L14" s="79">
        <v>0</v>
      </c>
      <c r="M14" s="79">
        <v>12</v>
      </c>
      <c r="N14" s="89">
        <v>1</v>
      </c>
      <c r="O14" s="90">
        <v>0</v>
      </c>
      <c r="P14" s="91">
        <f>N14+O14</f>
        <v>1</v>
      </c>
      <c r="Q14" s="80">
        <f>IFERROR(P14/M14,"-")</f>
        <v>0.083333333333333</v>
      </c>
      <c r="R14" s="79">
        <v>0</v>
      </c>
      <c r="S14" s="79">
        <v>1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98</v>
      </c>
      <c r="C15" s="189"/>
      <c r="D15" s="189" t="s">
        <v>69</v>
      </c>
      <c r="E15" s="189" t="s">
        <v>70</v>
      </c>
      <c r="F15" s="189" t="s">
        <v>64</v>
      </c>
      <c r="G15" s="88" t="s">
        <v>99</v>
      </c>
      <c r="H15" s="88" t="s">
        <v>66</v>
      </c>
      <c r="I15" s="88" t="s">
        <v>100</v>
      </c>
      <c r="J15" s="180"/>
      <c r="K15" s="79">
        <v>1</v>
      </c>
      <c r="L15" s="79">
        <v>0</v>
      </c>
      <c r="M15" s="79">
        <v>8</v>
      </c>
      <c r="N15" s="89">
        <v>0</v>
      </c>
      <c r="O15" s="90">
        <v>1</v>
      </c>
      <c r="P15" s="91">
        <f>N15+O15</f>
        <v>1</v>
      </c>
      <c r="Q15" s="80">
        <f>IFERROR(P15/M15,"-")</f>
        <v>0.125</v>
      </c>
      <c r="R15" s="79">
        <v>0</v>
      </c>
      <c r="S15" s="79">
        <v>0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1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101</v>
      </c>
      <c r="C16" s="189"/>
      <c r="D16" s="189" t="s">
        <v>74</v>
      </c>
      <c r="E16" s="189" t="s">
        <v>75</v>
      </c>
      <c r="F16" s="189" t="s">
        <v>64</v>
      </c>
      <c r="G16" s="88" t="s">
        <v>102</v>
      </c>
      <c r="H16" s="88" t="s">
        <v>66</v>
      </c>
      <c r="I16" s="190" t="s">
        <v>103</v>
      </c>
      <c r="J16" s="180"/>
      <c r="K16" s="79">
        <v>3</v>
      </c>
      <c r="L16" s="79">
        <v>0</v>
      </c>
      <c r="M16" s="79">
        <v>26</v>
      </c>
      <c r="N16" s="89">
        <v>1</v>
      </c>
      <c r="O16" s="90">
        <v>0</v>
      </c>
      <c r="P16" s="91">
        <f>N16+O16</f>
        <v>1</v>
      </c>
      <c r="Q16" s="80">
        <f>IFERROR(P16/M16,"-")</f>
        <v>0.038461538461538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104</v>
      </c>
      <c r="C17" s="189"/>
      <c r="D17" s="189" t="s">
        <v>79</v>
      </c>
      <c r="E17" s="189" t="s">
        <v>80</v>
      </c>
      <c r="F17" s="189" t="s">
        <v>64</v>
      </c>
      <c r="G17" s="88" t="s">
        <v>105</v>
      </c>
      <c r="H17" s="88" t="s">
        <v>66</v>
      </c>
      <c r="I17" s="88" t="s">
        <v>106</v>
      </c>
      <c r="J17" s="180"/>
      <c r="K17" s="79">
        <v>1</v>
      </c>
      <c r="L17" s="79">
        <v>0</v>
      </c>
      <c r="M17" s="79">
        <v>14</v>
      </c>
      <c r="N17" s="89">
        <v>1</v>
      </c>
      <c r="O17" s="90">
        <v>0</v>
      </c>
      <c r="P17" s="91">
        <f>N17+O17</f>
        <v>1</v>
      </c>
      <c r="Q17" s="80">
        <f>IFERROR(P17/M17,"-")</f>
        <v>0.071428571428571</v>
      </c>
      <c r="R17" s="79">
        <v>0</v>
      </c>
      <c r="S17" s="79">
        <v>1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107</v>
      </c>
      <c r="C18" s="189"/>
      <c r="D18" s="189" t="s">
        <v>62</v>
      </c>
      <c r="E18" s="189" t="s">
        <v>63</v>
      </c>
      <c r="F18" s="189" t="s">
        <v>64</v>
      </c>
      <c r="G18" s="88" t="s">
        <v>108</v>
      </c>
      <c r="H18" s="88" t="s">
        <v>66</v>
      </c>
      <c r="I18" s="88" t="s">
        <v>109</v>
      </c>
      <c r="J18" s="180"/>
      <c r="K18" s="79">
        <v>2</v>
      </c>
      <c r="L18" s="79">
        <v>0</v>
      </c>
      <c r="M18" s="79">
        <v>11</v>
      </c>
      <c r="N18" s="89">
        <v>1</v>
      </c>
      <c r="O18" s="90">
        <v>0</v>
      </c>
      <c r="P18" s="91">
        <f>N18+O18</f>
        <v>1</v>
      </c>
      <c r="Q18" s="80">
        <f>IFERROR(P18/M18,"-")</f>
        <v>0.090909090909091</v>
      </c>
      <c r="R18" s="79">
        <v>0</v>
      </c>
      <c r="S18" s="79">
        <v>0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110</v>
      </c>
      <c r="C19" s="189"/>
      <c r="D19" s="189" t="s">
        <v>111</v>
      </c>
      <c r="E19" s="189" t="s">
        <v>111</v>
      </c>
      <c r="F19" s="189" t="s">
        <v>112</v>
      </c>
      <c r="G19" s="88" t="s">
        <v>113</v>
      </c>
      <c r="H19" s="88"/>
      <c r="I19" s="88"/>
      <c r="J19" s="180"/>
      <c r="K19" s="79">
        <v>109</v>
      </c>
      <c r="L19" s="79">
        <v>65</v>
      </c>
      <c r="M19" s="79">
        <v>42</v>
      </c>
      <c r="N19" s="89">
        <v>7</v>
      </c>
      <c r="O19" s="90">
        <v>0</v>
      </c>
      <c r="P19" s="91">
        <f>N19+O19</f>
        <v>7</v>
      </c>
      <c r="Q19" s="80">
        <f>IFERROR(P19/M19,"-")</f>
        <v>0.16666666666667</v>
      </c>
      <c r="R19" s="79">
        <v>3</v>
      </c>
      <c r="S19" s="79">
        <v>1</v>
      </c>
      <c r="T19" s="80">
        <f>IFERROR(R19/(P19),"-")</f>
        <v>0.42857142857143</v>
      </c>
      <c r="U19" s="186"/>
      <c r="V19" s="82">
        <v>1</v>
      </c>
      <c r="W19" s="80">
        <f>IF(P19=0,"-",V19/P19)</f>
        <v>0.14285714285714</v>
      </c>
      <c r="X19" s="185">
        <v>23000</v>
      </c>
      <c r="Y19" s="186">
        <f>IFERROR(X19/P19,"-")</f>
        <v>3285.7142857143</v>
      </c>
      <c r="Z19" s="186">
        <f>IFERROR(X19/V19,"-")</f>
        <v>23000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0.14285714285714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2</v>
      </c>
      <c r="BF19" s="111">
        <f>IF(P19=0,"",IF(BE19=0,"",(BE19/P19)))</f>
        <v>0.28571428571429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2</v>
      </c>
      <c r="BX19" s="125">
        <f>IF(P19=0,"",IF(BW19=0,"",(BW19/P19)))</f>
        <v>0.28571428571429</v>
      </c>
      <c r="BY19" s="126">
        <v>1</v>
      </c>
      <c r="BZ19" s="127">
        <f>IFERROR(BY19/BW19,"-")</f>
        <v>0.5</v>
      </c>
      <c r="CA19" s="128">
        <v>23000</v>
      </c>
      <c r="CB19" s="129">
        <f>IFERROR(CA19/BW19,"-")</f>
        <v>11500</v>
      </c>
      <c r="CC19" s="130"/>
      <c r="CD19" s="130"/>
      <c r="CE19" s="130">
        <v>1</v>
      </c>
      <c r="CF19" s="131">
        <v>2</v>
      </c>
      <c r="CG19" s="132">
        <f>IF(P19=0,"",IF(CF19=0,"",(CF19/P19)))</f>
        <v>0.28571428571429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23000</v>
      </c>
      <c r="CQ19" s="139">
        <v>23000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3.9333333333333</v>
      </c>
      <c r="B20" s="189" t="s">
        <v>114</v>
      </c>
      <c r="C20" s="189"/>
      <c r="D20" s="189" t="s">
        <v>115</v>
      </c>
      <c r="E20" s="189" t="s">
        <v>116</v>
      </c>
      <c r="F20" s="189" t="s">
        <v>64</v>
      </c>
      <c r="G20" s="88" t="s">
        <v>117</v>
      </c>
      <c r="H20" s="88" t="s">
        <v>118</v>
      </c>
      <c r="I20" s="88" t="s">
        <v>119</v>
      </c>
      <c r="J20" s="180">
        <v>240000</v>
      </c>
      <c r="K20" s="79">
        <v>18</v>
      </c>
      <c r="L20" s="79">
        <v>0</v>
      </c>
      <c r="M20" s="79">
        <v>57</v>
      </c>
      <c r="N20" s="89">
        <v>2</v>
      </c>
      <c r="O20" s="90">
        <v>0</v>
      </c>
      <c r="P20" s="91">
        <f>N20+O20</f>
        <v>2</v>
      </c>
      <c r="Q20" s="80">
        <f>IFERROR(P20/M20,"-")</f>
        <v>0.035087719298246</v>
      </c>
      <c r="R20" s="79">
        <v>1</v>
      </c>
      <c r="S20" s="79">
        <v>0</v>
      </c>
      <c r="T20" s="80">
        <f>IFERROR(R20/(P20),"-")</f>
        <v>0.5</v>
      </c>
      <c r="U20" s="186">
        <f>IFERROR(J20/SUM(N20:O25),"-")</f>
        <v>6857.1428571429</v>
      </c>
      <c r="V20" s="82">
        <v>1</v>
      </c>
      <c r="W20" s="80">
        <f>IF(P20=0,"-",V20/P20)</f>
        <v>0.5</v>
      </c>
      <c r="X20" s="185">
        <v>13000</v>
      </c>
      <c r="Y20" s="186">
        <f>IFERROR(X20/P20,"-")</f>
        <v>6500</v>
      </c>
      <c r="Z20" s="186">
        <f>IFERROR(X20/V20,"-")</f>
        <v>13000</v>
      </c>
      <c r="AA20" s="180">
        <f>SUM(X20:X25)-SUM(J20:J25)</f>
        <v>704000</v>
      </c>
      <c r="AB20" s="83">
        <f>SUM(X20:X25)/SUM(J20:J25)</f>
        <v>3.9333333333333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0.5</v>
      </c>
      <c r="BP20" s="119">
        <v>1</v>
      </c>
      <c r="BQ20" s="120">
        <f>IFERROR(BP20/BN20,"-")</f>
        <v>1</v>
      </c>
      <c r="BR20" s="121">
        <v>13000</v>
      </c>
      <c r="BS20" s="122">
        <f>IFERROR(BR20/BN20,"-")</f>
        <v>13000</v>
      </c>
      <c r="BT20" s="123"/>
      <c r="BU20" s="123"/>
      <c r="BV20" s="123">
        <v>1</v>
      </c>
      <c r="BW20" s="124">
        <v>1</v>
      </c>
      <c r="BX20" s="125">
        <f>IF(P20=0,"",IF(BW20=0,"",(BW20/P20)))</f>
        <v>0.5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13000</v>
      </c>
      <c r="CQ20" s="139">
        <v>13000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120</v>
      </c>
      <c r="C21" s="189"/>
      <c r="D21" s="189" t="s">
        <v>121</v>
      </c>
      <c r="E21" s="189" t="s">
        <v>63</v>
      </c>
      <c r="F21" s="189" t="s">
        <v>64</v>
      </c>
      <c r="G21" s="88"/>
      <c r="H21" s="88" t="s">
        <v>118</v>
      </c>
      <c r="I21" s="88"/>
      <c r="J21" s="180"/>
      <c r="K21" s="79">
        <v>6</v>
      </c>
      <c r="L21" s="79">
        <v>0</v>
      </c>
      <c r="M21" s="79">
        <v>36</v>
      </c>
      <c r="N21" s="89">
        <v>1</v>
      </c>
      <c r="O21" s="90">
        <v>0</v>
      </c>
      <c r="P21" s="91">
        <f>N21+O21</f>
        <v>1</v>
      </c>
      <c r="Q21" s="80">
        <f>IFERROR(P21/M21,"-")</f>
        <v>0.027777777777778</v>
      </c>
      <c r="R21" s="79">
        <v>0</v>
      </c>
      <c r="S21" s="79">
        <v>1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122</v>
      </c>
      <c r="C22" s="189"/>
      <c r="D22" s="189" t="s">
        <v>123</v>
      </c>
      <c r="E22" s="189" t="s">
        <v>124</v>
      </c>
      <c r="F22" s="189" t="s">
        <v>64</v>
      </c>
      <c r="G22" s="88"/>
      <c r="H22" s="88" t="s">
        <v>118</v>
      </c>
      <c r="I22" s="88"/>
      <c r="J22" s="180"/>
      <c r="K22" s="79">
        <v>9</v>
      </c>
      <c r="L22" s="79">
        <v>0</v>
      </c>
      <c r="M22" s="79">
        <v>43</v>
      </c>
      <c r="N22" s="89">
        <v>4</v>
      </c>
      <c r="O22" s="90">
        <v>0</v>
      </c>
      <c r="P22" s="91">
        <f>N22+O22</f>
        <v>4</v>
      </c>
      <c r="Q22" s="80">
        <f>IFERROR(P22/M22,"-")</f>
        <v>0.093023255813953</v>
      </c>
      <c r="R22" s="79">
        <v>3</v>
      </c>
      <c r="S22" s="79">
        <v>1</v>
      </c>
      <c r="T22" s="80">
        <f>IFERROR(R22/(P22),"-")</f>
        <v>0.75</v>
      </c>
      <c r="U22" s="186"/>
      <c r="V22" s="82">
        <v>2</v>
      </c>
      <c r="W22" s="80">
        <f>IF(P22=0,"-",V22/P22)</f>
        <v>0.5</v>
      </c>
      <c r="X22" s="185">
        <v>320000</v>
      </c>
      <c r="Y22" s="186">
        <f>IFERROR(X22/P22,"-")</f>
        <v>80000</v>
      </c>
      <c r="Z22" s="186">
        <f>IFERROR(X22/V22,"-")</f>
        <v>160000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0.25</v>
      </c>
      <c r="BP22" s="119">
        <v>1</v>
      </c>
      <c r="BQ22" s="120">
        <f>IFERROR(BP22/BN22,"-")</f>
        <v>1</v>
      </c>
      <c r="BR22" s="121">
        <v>223000</v>
      </c>
      <c r="BS22" s="122">
        <f>IFERROR(BR22/BN22,"-")</f>
        <v>223000</v>
      </c>
      <c r="BT22" s="123"/>
      <c r="BU22" s="123"/>
      <c r="BV22" s="123">
        <v>1</v>
      </c>
      <c r="BW22" s="124">
        <v>2</v>
      </c>
      <c r="BX22" s="125">
        <f>IF(P22=0,"",IF(BW22=0,"",(BW22/P22)))</f>
        <v>0.5</v>
      </c>
      <c r="BY22" s="126">
        <v>1</v>
      </c>
      <c r="BZ22" s="127">
        <f>IFERROR(BY22/BW22,"-")</f>
        <v>0.5</v>
      </c>
      <c r="CA22" s="128">
        <v>97000</v>
      </c>
      <c r="CB22" s="129">
        <f>IFERROR(CA22/BW22,"-")</f>
        <v>48500</v>
      </c>
      <c r="CC22" s="130"/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320000</v>
      </c>
      <c r="CQ22" s="139">
        <v>223000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125</v>
      </c>
      <c r="C23" s="189"/>
      <c r="D23" s="189" t="s">
        <v>126</v>
      </c>
      <c r="E23" s="189" t="s">
        <v>127</v>
      </c>
      <c r="F23" s="189" t="s">
        <v>64</v>
      </c>
      <c r="G23" s="88"/>
      <c r="H23" s="88" t="s">
        <v>118</v>
      </c>
      <c r="I23" s="88"/>
      <c r="J23" s="180"/>
      <c r="K23" s="79">
        <v>11</v>
      </c>
      <c r="L23" s="79">
        <v>0</v>
      </c>
      <c r="M23" s="79">
        <v>67</v>
      </c>
      <c r="N23" s="89">
        <v>5</v>
      </c>
      <c r="O23" s="90">
        <v>0</v>
      </c>
      <c r="P23" s="91">
        <f>N23+O23</f>
        <v>5</v>
      </c>
      <c r="Q23" s="80">
        <f>IFERROR(P23/M23,"-")</f>
        <v>0.074626865671642</v>
      </c>
      <c r="R23" s="79">
        <v>2</v>
      </c>
      <c r="S23" s="79">
        <v>0</v>
      </c>
      <c r="T23" s="80">
        <f>IFERROR(R23/(P23),"-")</f>
        <v>0.4</v>
      </c>
      <c r="U23" s="186"/>
      <c r="V23" s="82">
        <v>2</v>
      </c>
      <c r="W23" s="80">
        <f>IF(P23=0,"-",V23/P23)</f>
        <v>0.4</v>
      </c>
      <c r="X23" s="185">
        <v>10000</v>
      </c>
      <c r="Y23" s="186">
        <f>IFERROR(X23/P23,"-")</f>
        <v>2000</v>
      </c>
      <c r="Z23" s="186">
        <f>IFERROR(X23/V23,"-")</f>
        <v>5000</v>
      </c>
      <c r="AA23" s="180"/>
      <c r="AB23" s="83"/>
      <c r="AC23" s="77"/>
      <c r="AD23" s="92">
        <v>1</v>
      </c>
      <c r="AE23" s="93">
        <f>IF(P23=0,"",IF(AD23=0,"",(AD23/P23)))</f>
        <v>0.2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3</v>
      </c>
      <c r="BO23" s="118">
        <f>IF(P23=0,"",IF(BN23=0,"",(BN23/P23)))</f>
        <v>0.6</v>
      </c>
      <c r="BP23" s="119">
        <v>2</v>
      </c>
      <c r="BQ23" s="120">
        <f>IFERROR(BP23/BN23,"-")</f>
        <v>0.66666666666667</v>
      </c>
      <c r="BR23" s="121">
        <v>10000</v>
      </c>
      <c r="BS23" s="122">
        <f>IFERROR(BR23/BN23,"-")</f>
        <v>3333.3333333333</v>
      </c>
      <c r="BT23" s="123">
        <v>2</v>
      </c>
      <c r="BU23" s="123"/>
      <c r="BV23" s="123"/>
      <c r="BW23" s="124">
        <v>1</v>
      </c>
      <c r="BX23" s="125">
        <f>IF(P23=0,"",IF(BW23=0,"",(BW23/P23)))</f>
        <v>0.2</v>
      </c>
      <c r="BY23" s="126"/>
      <c r="BZ23" s="127">
        <f>IFERROR(BY23/BW23,"-")</f>
        <v>0</v>
      </c>
      <c r="CA23" s="128"/>
      <c r="CB23" s="129">
        <f>IFERROR(CA23/BW23,"-")</f>
        <v>0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10000</v>
      </c>
      <c r="CQ23" s="139">
        <v>5000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128</v>
      </c>
      <c r="C24" s="189"/>
      <c r="D24" s="189" t="s">
        <v>129</v>
      </c>
      <c r="E24" s="189" t="s">
        <v>130</v>
      </c>
      <c r="F24" s="189" t="s">
        <v>64</v>
      </c>
      <c r="G24" s="88"/>
      <c r="H24" s="88" t="s">
        <v>118</v>
      </c>
      <c r="I24" s="88"/>
      <c r="J24" s="180"/>
      <c r="K24" s="79">
        <v>26</v>
      </c>
      <c r="L24" s="79">
        <v>0</v>
      </c>
      <c r="M24" s="79">
        <v>155</v>
      </c>
      <c r="N24" s="89">
        <v>7</v>
      </c>
      <c r="O24" s="90">
        <v>0</v>
      </c>
      <c r="P24" s="91">
        <f>N24+O24</f>
        <v>7</v>
      </c>
      <c r="Q24" s="80">
        <f>IFERROR(P24/M24,"-")</f>
        <v>0.045161290322581</v>
      </c>
      <c r="R24" s="79">
        <v>4</v>
      </c>
      <c r="S24" s="79">
        <v>3</v>
      </c>
      <c r="T24" s="80">
        <f>IFERROR(R24/(P24),"-")</f>
        <v>0.57142857142857</v>
      </c>
      <c r="U24" s="186"/>
      <c r="V24" s="82">
        <v>3</v>
      </c>
      <c r="W24" s="80">
        <f>IF(P24=0,"-",V24/P24)</f>
        <v>0.42857142857143</v>
      </c>
      <c r="X24" s="185">
        <v>341000</v>
      </c>
      <c r="Y24" s="186">
        <f>IFERROR(X24/P24,"-")</f>
        <v>48714.285714286</v>
      </c>
      <c r="Z24" s="186">
        <f>IFERROR(X24/V24,"-")</f>
        <v>113666.66666667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2</v>
      </c>
      <c r="BF24" s="111">
        <f>IF(P24=0,"",IF(BE24=0,"",(BE24/P24)))</f>
        <v>0.28571428571429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3</v>
      </c>
      <c r="BO24" s="118">
        <f>IF(P24=0,"",IF(BN24=0,"",(BN24/P24)))</f>
        <v>0.42857142857143</v>
      </c>
      <c r="BP24" s="119">
        <v>1</v>
      </c>
      <c r="BQ24" s="120">
        <f>IFERROR(BP24/BN24,"-")</f>
        <v>0.33333333333333</v>
      </c>
      <c r="BR24" s="121">
        <v>36000</v>
      </c>
      <c r="BS24" s="122">
        <f>IFERROR(BR24/BN24,"-")</f>
        <v>12000</v>
      </c>
      <c r="BT24" s="123"/>
      <c r="BU24" s="123"/>
      <c r="BV24" s="123">
        <v>1</v>
      </c>
      <c r="BW24" s="124">
        <v>2</v>
      </c>
      <c r="BX24" s="125">
        <f>IF(P24=0,"",IF(BW24=0,"",(BW24/P24)))</f>
        <v>0.28571428571429</v>
      </c>
      <c r="BY24" s="126">
        <v>2</v>
      </c>
      <c r="BZ24" s="127">
        <f>IFERROR(BY24/BW24,"-")</f>
        <v>1</v>
      </c>
      <c r="CA24" s="128">
        <v>305000</v>
      </c>
      <c r="CB24" s="129">
        <f>IFERROR(CA24/BW24,"-")</f>
        <v>152500</v>
      </c>
      <c r="CC24" s="130"/>
      <c r="CD24" s="130"/>
      <c r="CE24" s="130">
        <v>2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3</v>
      </c>
      <c r="CP24" s="139">
        <v>341000</v>
      </c>
      <c r="CQ24" s="139">
        <v>190000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131</v>
      </c>
      <c r="C25" s="189"/>
      <c r="D25" s="189" t="s">
        <v>111</v>
      </c>
      <c r="E25" s="189" t="s">
        <v>111</v>
      </c>
      <c r="F25" s="189" t="s">
        <v>112</v>
      </c>
      <c r="G25" s="88"/>
      <c r="H25" s="88"/>
      <c r="I25" s="88"/>
      <c r="J25" s="180"/>
      <c r="K25" s="79">
        <v>219</v>
      </c>
      <c r="L25" s="79">
        <v>108</v>
      </c>
      <c r="M25" s="79">
        <v>77</v>
      </c>
      <c r="N25" s="89">
        <v>16</v>
      </c>
      <c r="O25" s="90">
        <v>0</v>
      </c>
      <c r="P25" s="91">
        <f>N25+O25</f>
        <v>16</v>
      </c>
      <c r="Q25" s="80">
        <f>IFERROR(P25/M25,"-")</f>
        <v>0.20779220779221</v>
      </c>
      <c r="R25" s="79">
        <v>9</v>
      </c>
      <c r="S25" s="79">
        <v>3</v>
      </c>
      <c r="T25" s="80">
        <f>IFERROR(R25/(P25),"-")</f>
        <v>0.5625</v>
      </c>
      <c r="U25" s="186"/>
      <c r="V25" s="82">
        <v>7</v>
      </c>
      <c r="W25" s="80">
        <f>IF(P25=0,"-",V25/P25)</f>
        <v>0.4375</v>
      </c>
      <c r="X25" s="185">
        <v>260000</v>
      </c>
      <c r="Y25" s="186">
        <f>IFERROR(X25/P25,"-")</f>
        <v>16250</v>
      </c>
      <c r="Z25" s="186">
        <f>IFERROR(X25/V25,"-")</f>
        <v>37142.857142857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0.0625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>
        <v>3</v>
      </c>
      <c r="BF25" s="111">
        <f>IF(P25=0,"",IF(BE25=0,"",(BE25/P25)))</f>
        <v>0.1875</v>
      </c>
      <c r="BG25" s="110">
        <v>1</v>
      </c>
      <c r="BH25" s="112">
        <f>IFERROR(BG25/BE25,"-")</f>
        <v>0.33333333333333</v>
      </c>
      <c r="BI25" s="113">
        <v>18000</v>
      </c>
      <c r="BJ25" s="114">
        <f>IFERROR(BI25/BE25,"-")</f>
        <v>6000</v>
      </c>
      <c r="BK25" s="115"/>
      <c r="BL25" s="115"/>
      <c r="BM25" s="115">
        <v>1</v>
      </c>
      <c r="BN25" s="117">
        <v>4</v>
      </c>
      <c r="BO25" s="118">
        <f>IF(P25=0,"",IF(BN25=0,"",(BN25/P25)))</f>
        <v>0.25</v>
      </c>
      <c r="BP25" s="119">
        <v>2</v>
      </c>
      <c r="BQ25" s="120">
        <f>IFERROR(BP25/BN25,"-")</f>
        <v>0.5</v>
      </c>
      <c r="BR25" s="121">
        <v>53000</v>
      </c>
      <c r="BS25" s="122">
        <f>IFERROR(BR25/BN25,"-")</f>
        <v>13250</v>
      </c>
      <c r="BT25" s="123"/>
      <c r="BU25" s="123"/>
      <c r="BV25" s="123">
        <v>2</v>
      </c>
      <c r="BW25" s="124">
        <v>6</v>
      </c>
      <c r="BX25" s="125">
        <f>IF(P25=0,"",IF(BW25=0,"",(BW25/P25)))</f>
        <v>0.375</v>
      </c>
      <c r="BY25" s="126">
        <v>3</v>
      </c>
      <c r="BZ25" s="127">
        <f>IFERROR(BY25/BW25,"-")</f>
        <v>0.5</v>
      </c>
      <c r="CA25" s="128">
        <v>186000</v>
      </c>
      <c r="CB25" s="129">
        <f>IFERROR(CA25/BW25,"-")</f>
        <v>31000</v>
      </c>
      <c r="CC25" s="130"/>
      <c r="CD25" s="130"/>
      <c r="CE25" s="130">
        <v>3</v>
      </c>
      <c r="CF25" s="131">
        <v>2</v>
      </c>
      <c r="CG25" s="132">
        <f>IF(P25=0,"",IF(CF25=0,"",(CF25/P25)))</f>
        <v>0.125</v>
      </c>
      <c r="CH25" s="133">
        <v>1</v>
      </c>
      <c r="CI25" s="134">
        <f>IFERROR(CH25/CF25,"-")</f>
        <v>0.5</v>
      </c>
      <c r="CJ25" s="135">
        <v>3000</v>
      </c>
      <c r="CK25" s="136">
        <f>IFERROR(CJ25/CF25,"-")</f>
        <v>1500</v>
      </c>
      <c r="CL25" s="137">
        <v>1</v>
      </c>
      <c r="CM25" s="137"/>
      <c r="CN25" s="137"/>
      <c r="CO25" s="138">
        <v>7</v>
      </c>
      <c r="CP25" s="139">
        <v>260000</v>
      </c>
      <c r="CQ25" s="139">
        <v>98000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3.8288888888889</v>
      </c>
      <c r="B26" s="189" t="s">
        <v>132</v>
      </c>
      <c r="C26" s="189"/>
      <c r="D26" s="189" t="s">
        <v>133</v>
      </c>
      <c r="E26" s="189" t="s">
        <v>134</v>
      </c>
      <c r="F26" s="189" t="s">
        <v>64</v>
      </c>
      <c r="G26" s="88" t="s">
        <v>135</v>
      </c>
      <c r="H26" s="88" t="s">
        <v>136</v>
      </c>
      <c r="I26" s="88" t="s">
        <v>137</v>
      </c>
      <c r="J26" s="180">
        <v>450000</v>
      </c>
      <c r="K26" s="79">
        <v>10</v>
      </c>
      <c r="L26" s="79">
        <v>0</v>
      </c>
      <c r="M26" s="79">
        <v>51</v>
      </c>
      <c r="N26" s="89">
        <v>2</v>
      </c>
      <c r="O26" s="90">
        <v>0</v>
      </c>
      <c r="P26" s="91">
        <f>N26+O26</f>
        <v>2</v>
      </c>
      <c r="Q26" s="80">
        <f>IFERROR(P26/M26,"-")</f>
        <v>0.03921568627451</v>
      </c>
      <c r="R26" s="79">
        <v>1</v>
      </c>
      <c r="S26" s="79">
        <v>1</v>
      </c>
      <c r="T26" s="80">
        <f>IFERROR(R26/(P26),"-")</f>
        <v>0.5</v>
      </c>
      <c r="U26" s="186">
        <f>IFERROR(J26/SUM(N26:O33),"-")</f>
        <v>9183.6734693878</v>
      </c>
      <c r="V26" s="82">
        <v>1</v>
      </c>
      <c r="W26" s="80">
        <f>IF(P26=0,"-",V26/P26)</f>
        <v>0.5</v>
      </c>
      <c r="X26" s="185">
        <v>3000</v>
      </c>
      <c r="Y26" s="186">
        <f>IFERROR(X26/P26,"-")</f>
        <v>1500</v>
      </c>
      <c r="Z26" s="186">
        <f>IFERROR(X26/V26,"-")</f>
        <v>3000</v>
      </c>
      <c r="AA26" s="180">
        <f>SUM(X26:X33)-SUM(J26:J33)</f>
        <v>1273000</v>
      </c>
      <c r="AB26" s="83">
        <f>SUM(X26:X33)/SUM(J26:J33)</f>
        <v>3.8288888888889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0.5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>
        <v>1</v>
      </c>
      <c r="CG26" s="132">
        <f>IF(P26=0,"",IF(CF26=0,"",(CF26/P26)))</f>
        <v>0.5</v>
      </c>
      <c r="CH26" s="133">
        <v>1</v>
      </c>
      <c r="CI26" s="134">
        <f>IFERROR(CH26/CF26,"-")</f>
        <v>1</v>
      </c>
      <c r="CJ26" s="135">
        <v>3000</v>
      </c>
      <c r="CK26" s="136">
        <f>IFERROR(CJ26/CF26,"-")</f>
        <v>3000</v>
      </c>
      <c r="CL26" s="137">
        <v>1</v>
      </c>
      <c r="CM26" s="137"/>
      <c r="CN26" s="137"/>
      <c r="CO26" s="138">
        <v>1</v>
      </c>
      <c r="CP26" s="139">
        <v>3000</v>
      </c>
      <c r="CQ26" s="139">
        <v>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138</v>
      </c>
      <c r="C27" s="189"/>
      <c r="D27" s="189" t="s">
        <v>139</v>
      </c>
      <c r="E27" s="189" t="s">
        <v>140</v>
      </c>
      <c r="F27" s="189" t="s">
        <v>64</v>
      </c>
      <c r="G27" s="88"/>
      <c r="H27" s="88" t="s">
        <v>136</v>
      </c>
      <c r="I27" s="88" t="s">
        <v>141</v>
      </c>
      <c r="J27" s="180"/>
      <c r="K27" s="79">
        <v>2</v>
      </c>
      <c r="L27" s="79">
        <v>0</v>
      </c>
      <c r="M27" s="79">
        <v>17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186"/>
      <c r="V27" s="82">
        <v>0</v>
      </c>
      <c r="W27" s="80" t="str">
        <f>IF(P27=0,"-",V27/P27)</f>
        <v>-</v>
      </c>
      <c r="X27" s="185">
        <v>0</v>
      </c>
      <c r="Y27" s="186" t="str">
        <f>IFERROR(X27/P27,"-")</f>
        <v>-</v>
      </c>
      <c r="Z27" s="186" t="str">
        <f>IFERROR(X27/V27,"-")</f>
        <v>-</v>
      </c>
      <c r="AA27" s="18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142</v>
      </c>
      <c r="C28" s="189"/>
      <c r="D28" s="189" t="s">
        <v>143</v>
      </c>
      <c r="E28" s="189" t="s">
        <v>144</v>
      </c>
      <c r="F28" s="189" t="s">
        <v>64</v>
      </c>
      <c r="G28" s="88"/>
      <c r="H28" s="88" t="s">
        <v>136</v>
      </c>
      <c r="I28" s="88" t="s">
        <v>145</v>
      </c>
      <c r="J28" s="180"/>
      <c r="K28" s="79">
        <v>11</v>
      </c>
      <c r="L28" s="79">
        <v>0</v>
      </c>
      <c r="M28" s="79">
        <v>69</v>
      </c>
      <c r="N28" s="89">
        <v>6</v>
      </c>
      <c r="O28" s="90">
        <v>0</v>
      </c>
      <c r="P28" s="91">
        <f>N28+O28</f>
        <v>6</v>
      </c>
      <c r="Q28" s="80">
        <f>IFERROR(P28/M28,"-")</f>
        <v>0.08695652173913</v>
      </c>
      <c r="R28" s="79">
        <v>3</v>
      </c>
      <c r="S28" s="79">
        <v>1</v>
      </c>
      <c r="T28" s="80">
        <f>IFERROR(R28/(P28),"-")</f>
        <v>0.5</v>
      </c>
      <c r="U28" s="186"/>
      <c r="V28" s="82">
        <v>2</v>
      </c>
      <c r="W28" s="80">
        <f>IF(P28=0,"-",V28/P28)</f>
        <v>0.33333333333333</v>
      </c>
      <c r="X28" s="185">
        <v>87000</v>
      </c>
      <c r="Y28" s="186">
        <f>IFERROR(X28/P28,"-")</f>
        <v>14500</v>
      </c>
      <c r="Z28" s="186">
        <f>IFERROR(X28/V28,"-")</f>
        <v>43500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0.16666666666667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3</v>
      </c>
      <c r="BF28" s="111">
        <f>IF(P28=0,"",IF(BE28=0,"",(BE28/P28)))</f>
        <v>0.5</v>
      </c>
      <c r="BG28" s="110">
        <v>2</v>
      </c>
      <c r="BH28" s="112">
        <f>IFERROR(BG28/BE28,"-")</f>
        <v>0.66666666666667</v>
      </c>
      <c r="BI28" s="113">
        <v>87000</v>
      </c>
      <c r="BJ28" s="114">
        <f>IFERROR(BI28/BE28,"-")</f>
        <v>29000</v>
      </c>
      <c r="BK28" s="115"/>
      <c r="BL28" s="115"/>
      <c r="BM28" s="115">
        <v>2</v>
      </c>
      <c r="BN28" s="117">
        <v>1</v>
      </c>
      <c r="BO28" s="118">
        <f>IF(P28=0,"",IF(BN28=0,"",(BN28/P28)))</f>
        <v>0.16666666666667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0.16666666666667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2</v>
      </c>
      <c r="CP28" s="139">
        <v>87000</v>
      </c>
      <c r="CQ28" s="139">
        <v>68000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146</v>
      </c>
      <c r="C29" s="189"/>
      <c r="D29" s="189" t="s">
        <v>111</v>
      </c>
      <c r="E29" s="189" t="s">
        <v>111</v>
      </c>
      <c r="F29" s="189" t="s">
        <v>112</v>
      </c>
      <c r="G29" s="88"/>
      <c r="H29" s="88"/>
      <c r="I29" s="88"/>
      <c r="J29" s="180"/>
      <c r="K29" s="79">
        <v>91</v>
      </c>
      <c r="L29" s="79">
        <v>51</v>
      </c>
      <c r="M29" s="79">
        <v>46</v>
      </c>
      <c r="N29" s="89">
        <v>13</v>
      </c>
      <c r="O29" s="90">
        <v>0</v>
      </c>
      <c r="P29" s="91">
        <f>N29+O29</f>
        <v>13</v>
      </c>
      <c r="Q29" s="80">
        <f>IFERROR(P29/M29,"-")</f>
        <v>0.28260869565217</v>
      </c>
      <c r="R29" s="79">
        <v>9</v>
      </c>
      <c r="S29" s="79">
        <v>1</v>
      </c>
      <c r="T29" s="80">
        <f>IFERROR(R29/(P29),"-")</f>
        <v>0.69230769230769</v>
      </c>
      <c r="U29" s="186"/>
      <c r="V29" s="82">
        <v>8</v>
      </c>
      <c r="W29" s="80">
        <f>IF(P29=0,"-",V29/P29)</f>
        <v>0.61538461538462</v>
      </c>
      <c r="X29" s="185">
        <v>932000</v>
      </c>
      <c r="Y29" s="186">
        <f>IFERROR(X29/P29,"-")</f>
        <v>71692.307692308</v>
      </c>
      <c r="Z29" s="186">
        <f>IFERROR(X29/V29,"-")</f>
        <v>116500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0.076923076923077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</v>
      </c>
      <c r="BF29" s="111">
        <f>IF(P29=0,"",IF(BE29=0,"",(BE29/P29)))</f>
        <v>0.076923076923077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2</v>
      </c>
      <c r="BO29" s="118">
        <f>IF(P29=0,"",IF(BN29=0,"",(BN29/P29)))</f>
        <v>0.15384615384615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7</v>
      </c>
      <c r="BX29" s="125">
        <f>IF(P29=0,"",IF(BW29=0,"",(BW29/P29)))</f>
        <v>0.53846153846154</v>
      </c>
      <c r="BY29" s="126">
        <v>6</v>
      </c>
      <c r="BZ29" s="127">
        <f>IFERROR(BY29/BW29,"-")</f>
        <v>0.85714285714286</v>
      </c>
      <c r="CA29" s="128">
        <v>503000</v>
      </c>
      <c r="CB29" s="129">
        <f>IFERROR(CA29/BW29,"-")</f>
        <v>71857.142857143</v>
      </c>
      <c r="CC29" s="130">
        <v>2</v>
      </c>
      <c r="CD29" s="130">
        <v>1</v>
      </c>
      <c r="CE29" s="130">
        <v>3</v>
      </c>
      <c r="CF29" s="131">
        <v>2</v>
      </c>
      <c r="CG29" s="132">
        <f>IF(P29=0,"",IF(CF29=0,"",(CF29/P29)))</f>
        <v>0.15384615384615</v>
      </c>
      <c r="CH29" s="133">
        <v>2</v>
      </c>
      <c r="CI29" s="134">
        <f>IFERROR(CH29/CF29,"-")</f>
        <v>1</v>
      </c>
      <c r="CJ29" s="135">
        <v>434000</v>
      </c>
      <c r="CK29" s="136">
        <f>IFERROR(CJ29/CF29,"-")</f>
        <v>217000</v>
      </c>
      <c r="CL29" s="137"/>
      <c r="CM29" s="137"/>
      <c r="CN29" s="137">
        <v>2</v>
      </c>
      <c r="CO29" s="138">
        <v>8</v>
      </c>
      <c r="CP29" s="139">
        <v>932000</v>
      </c>
      <c r="CQ29" s="139">
        <v>355000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147</v>
      </c>
      <c r="C30" s="189"/>
      <c r="D30" s="189" t="s">
        <v>133</v>
      </c>
      <c r="E30" s="189" t="s">
        <v>134</v>
      </c>
      <c r="F30" s="189" t="s">
        <v>64</v>
      </c>
      <c r="G30" s="88" t="s">
        <v>148</v>
      </c>
      <c r="H30" s="88" t="s">
        <v>136</v>
      </c>
      <c r="I30" s="88" t="s">
        <v>137</v>
      </c>
      <c r="J30" s="180"/>
      <c r="K30" s="79">
        <v>12</v>
      </c>
      <c r="L30" s="79">
        <v>0</v>
      </c>
      <c r="M30" s="79">
        <v>66</v>
      </c>
      <c r="N30" s="89">
        <v>4</v>
      </c>
      <c r="O30" s="90">
        <v>0</v>
      </c>
      <c r="P30" s="91">
        <f>N30+O30</f>
        <v>4</v>
      </c>
      <c r="Q30" s="80">
        <f>IFERROR(P30/M30,"-")</f>
        <v>0.060606060606061</v>
      </c>
      <c r="R30" s="79">
        <v>2</v>
      </c>
      <c r="S30" s="79">
        <v>1</v>
      </c>
      <c r="T30" s="80">
        <f>IFERROR(R30/(P30),"-")</f>
        <v>0.5</v>
      </c>
      <c r="U30" s="186"/>
      <c r="V30" s="82">
        <v>0</v>
      </c>
      <c r="W30" s="80">
        <f>IF(P30=0,"-",V30/P30)</f>
        <v>0</v>
      </c>
      <c r="X30" s="185">
        <v>0</v>
      </c>
      <c r="Y30" s="186">
        <f>IFERROR(X30/P30,"-")</f>
        <v>0</v>
      </c>
      <c r="Z30" s="186" t="str">
        <f>IFERROR(X30/V30,"-")</f>
        <v>-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0.25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2</v>
      </c>
      <c r="BO30" s="118">
        <f>IF(P30=0,"",IF(BN30=0,"",(BN30/P30)))</f>
        <v>0.5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1</v>
      </c>
      <c r="BX30" s="125">
        <f>IF(P30=0,"",IF(BW30=0,"",(BW30/P30)))</f>
        <v>0.25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149</v>
      </c>
      <c r="C31" s="189"/>
      <c r="D31" s="189" t="s">
        <v>139</v>
      </c>
      <c r="E31" s="189" t="s">
        <v>140</v>
      </c>
      <c r="F31" s="189" t="s">
        <v>64</v>
      </c>
      <c r="G31" s="88"/>
      <c r="H31" s="88" t="s">
        <v>136</v>
      </c>
      <c r="I31" s="88" t="s">
        <v>141</v>
      </c>
      <c r="J31" s="180"/>
      <c r="K31" s="79">
        <v>4</v>
      </c>
      <c r="L31" s="79">
        <v>0</v>
      </c>
      <c r="M31" s="79">
        <v>16</v>
      </c>
      <c r="N31" s="89">
        <v>2</v>
      </c>
      <c r="O31" s="90">
        <v>0</v>
      </c>
      <c r="P31" s="91">
        <f>N31+O31</f>
        <v>2</v>
      </c>
      <c r="Q31" s="80">
        <f>IFERROR(P31/M31,"-")</f>
        <v>0.125</v>
      </c>
      <c r="R31" s="79">
        <v>1</v>
      </c>
      <c r="S31" s="79">
        <v>0</v>
      </c>
      <c r="T31" s="80">
        <f>IFERROR(R31/(P31),"-")</f>
        <v>0.5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0.5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0.5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150</v>
      </c>
      <c r="C32" s="189"/>
      <c r="D32" s="189" t="s">
        <v>143</v>
      </c>
      <c r="E32" s="189" t="s">
        <v>144</v>
      </c>
      <c r="F32" s="189" t="s">
        <v>64</v>
      </c>
      <c r="G32" s="88"/>
      <c r="H32" s="88" t="s">
        <v>136</v>
      </c>
      <c r="I32" s="88" t="s">
        <v>145</v>
      </c>
      <c r="J32" s="180"/>
      <c r="K32" s="79">
        <v>26</v>
      </c>
      <c r="L32" s="79">
        <v>0</v>
      </c>
      <c r="M32" s="79">
        <v>82</v>
      </c>
      <c r="N32" s="89">
        <v>6</v>
      </c>
      <c r="O32" s="90">
        <v>0</v>
      </c>
      <c r="P32" s="91">
        <f>N32+O32</f>
        <v>6</v>
      </c>
      <c r="Q32" s="80">
        <f>IFERROR(P32/M32,"-")</f>
        <v>0.073170731707317</v>
      </c>
      <c r="R32" s="79">
        <v>4</v>
      </c>
      <c r="S32" s="79">
        <v>2</v>
      </c>
      <c r="T32" s="80">
        <f>IFERROR(R32/(P32),"-")</f>
        <v>0.66666666666667</v>
      </c>
      <c r="U32" s="186"/>
      <c r="V32" s="82">
        <v>2</v>
      </c>
      <c r="W32" s="80">
        <f>IF(P32=0,"-",V32/P32)</f>
        <v>0.33333333333333</v>
      </c>
      <c r="X32" s="185">
        <v>115000</v>
      </c>
      <c r="Y32" s="186">
        <f>IFERROR(X32/P32,"-")</f>
        <v>19166.666666667</v>
      </c>
      <c r="Z32" s="186">
        <f>IFERROR(X32/V32,"-")</f>
        <v>57500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4</v>
      </c>
      <c r="BO32" s="118">
        <f>IF(P32=0,"",IF(BN32=0,"",(BN32/P32)))</f>
        <v>0.66666666666667</v>
      </c>
      <c r="BP32" s="119">
        <v>1</v>
      </c>
      <c r="BQ32" s="120">
        <f>IFERROR(BP32/BN32,"-")</f>
        <v>0.25</v>
      </c>
      <c r="BR32" s="121">
        <v>15000</v>
      </c>
      <c r="BS32" s="122">
        <f>IFERROR(BR32/BN32,"-")</f>
        <v>3750</v>
      </c>
      <c r="BT32" s="123"/>
      <c r="BU32" s="123"/>
      <c r="BV32" s="123">
        <v>1</v>
      </c>
      <c r="BW32" s="124">
        <v>2</v>
      </c>
      <c r="BX32" s="125">
        <f>IF(P32=0,"",IF(BW32=0,"",(BW32/P32)))</f>
        <v>0.33333333333333</v>
      </c>
      <c r="BY32" s="126">
        <v>1</v>
      </c>
      <c r="BZ32" s="127">
        <f>IFERROR(BY32/BW32,"-")</f>
        <v>0.5</v>
      </c>
      <c r="CA32" s="128">
        <v>100000</v>
      </c>
      <c r="CB32" s="129">
        <f>IFERROR(CA32/BW32,"-")</f>
        <v>50000</v>
      </c>
      <c r="CC32" s="130"/>
      <c r="CD32" s="130"/>
      <c r="CE32" s="130">
        <v>1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115000</v>
      </c>
      <c r="CQ32" s="139">
        <v>100000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151</v>
      </c>
      <c r="C33" s="189"/>
      <c r="D33" s="189" t="s">
        <v>111</v>
      </c>
      <c r="E33" s="189" t="s">
        <v>111</v>
      </c>
      <c r="F33" s="189" t="s">
        <v>112</v>
      </c>
      <c r="G33" s="88"/>
      <c r="H33" s="88"/>
      <c r="I33" s="88"/>
      <c r="J33" s="180"/>
      <c r="K33" s="79">
        <v>219</v>
      </c>
      <c r="L33" s="79">
        <v>81</v>
      </c>
      <c r="M33" s="79">
        <v>81</v>
      </c>
      <c r="N33" s="89">
        <v>16</v>
      </c>
      <c r="O33" s="90">
        <v>0</v>
      </c>
      <c r="P33" s="91">
        <f>N33+O33</f>
        <v>16</v>
      </c>
      <c r="Q33" s="80">
        <f>IFERROR(P33/M33,"-")</f>
        <v>0.19753086419753</v>
      </c>
      <c r="R33" s="79">
        <v>10</v>
      </c>
      <c r="S33" s="79">
        <v>2</v>
      </c>
      <c r="T33" s="80">
        <f>IFERROR(R33/(P33),"-")</f>
        <v>0.625</v>
      </c>
      <c r="U33" s="186"/>
      <c r="V33" s="82">
        <v>6</v>
      </c>
      <c r="W33" s="80">
        <f>IF(P33=0,"-",V33/P33)</f>
        <v>0.375</v>
      </c>
      <c r="X33" s="185">
        <v>586000</v>
      </c>
      <c r="Y33" s="186">
        <f>IFERROR(X33/P33,"-")</f>
        <v>36625</v>
      </c>
      <c r="Z33" s="186">
        <f>IFERROR(X33/V33,"-")</f>
        <v>97666.666666667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0.0625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0.0625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5</v>
      </c>
      <c r="BO33" s="118">
        <f>IF(P33=0,"",IF(BN33=0,"",(BN33/P33)))</f>
        <v>0.3125</v>
      </c>
      <c r="BP33" s="119">
        <v>1</v>
      </c>
      <c r="BQ33" s="120">
        <f>IFERROR(BP33/BN33,"-")</f>
        <v>0.2</v>
      </c>
      <c r="BR33" s="121">
        <v>317000</v>
      </c>
      <c r="BS33" s="122">
        <f>IFERROR(BR33/BN33,"-")</f>
        <v>63400</v>
      </c>
      <c r="BT33" s="123"/>
      <c r="BU33" s="123"/>
      <c r="BV33" s="123">
        <v>1</v>
      </c>
      <c r="BW33" s="124">
        <v>6</v>
      </c>
      <c r="BX33" s="125">
        <f>IF(P33=0,"",IF(BW33=0,"",(BW33/P33)))</f>
        <v>0.375</v>
      </c>
      <c r="BY33" s="126">
        <v>3</v>
      </c>
      <c r="BZ33" s="127">
        <f>IFERROR(BY33/BW33,"-")</f>
        <v>0.5</v>
      </c>
      <c r="CA33" s="128">
        <v>101000</v>
      </c>
      <c r="CB33" s="129">
        <f>IFERROR(CA33/BW33,"-")</f>
        <v>16833.333333333</v>
      </c>
      <c r="CC33" s="130">
        <v>1</v>
      </c>
      <c r="CD33" s="130"/>
      <c r="CE33" s="130">
        <v>2</v>
      </c>
      <c r="CF33" s="131">
        <v>3</v>
      </c>
      <c r="CG33" s="132">
        <f>IF(P33=0,"",IF(CF33=0,"",(CF33/P33)))</f>
        <v>0.1875</v>
      </c>
      <c r="CH33" s="133">
        <v>2</v>
      </c>
      <c r="CI33" s="134">
        <f>IFERROR(CH33/CF33,"-")</f>
        <v>0.66666666666667</v>
      </c>
      <c r="CJ33" s="135">
        <v>168000</v>
      </c>
      <c r="CK33" s="136">
        <f>IFERROR(CJ33/CF33,"-")</f>
        <v>56000</v>
      </c>
      <c r="CL33" s="137">
        <v>1</v>
      </c>
      <c r="CM33" s="137"/>
      <c r="CN33" s="137">
        <v>1</v>
      </c>
      <c r="CO33" s="138">
        <v>6</v>
      </c>
      <c r="CP33" s="139">
        <v>586000</v>
      </c>
      <c r="CQ33" s="139">
        <v>317000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1.2333333333333</v>
      </c>
      <c r="B34" s="189" t="s">
        <v>152</v>
      </c>
      <c r="C34" s="189"/>
      <c r="D34" s="189" t="s">
        <v>133</v>
      </c>
      <c r="E34" s="189" t="s">
        <v>153</v>
      </c>
      <c r="F34" s="189" t="s">
        <v>64</v>
      </c>
      <c r="G34" s="88" t="s">
        <v>154</v>
      </c>
      <c r="H34" s="88" t="s">
        <v>155</v>
      </c>
      <c r="I34" s="88" t="s">
        <v>137</v>
      </c>
      <c r="J34" s="180">
        <v>240000</v>
      </c>
      <c r="K34" s="79">
        <v>5</v>
      </c>
      <c r="L34" s="79">
        <v>0</v>
      </c>
      <c r="M34" s="79">
        <v>32</v>
      </c>
      <c r="N34" s="89">
        <v>0</v>
      </c>
      <c r="O34" s="90">
        <v>0</v>
      </c>
      <c r="P34" s="91">
        <f>N34+O34</f>
        <v>0</v>
      </c>
      <c r="Q34" s="80">
        <f>IFERROR(P34/M34,"-")</f>
        <v>0</v>
      </c>
      <c r="R34" s="79">
        <v>0</v>
      </c>
      <c r="S34" s="79">
        <v>0</v>
      </c>
      <c r="T34" s="80" t="str">
        <f>IFERROR(R34/(P34),"-")</f>
        <v>-</v>
      </c>
      <c r="U34" s="186">
        <f>IFERROR(J34/SUM(N34:O37),"-")</f>
        <v>16000</v>
      </c>
      <c r="V34" s="82">
        <v>0</v>
      </c>
      <c r="W34" s="80" t="str">
        <f>IF(P34=0,"-",V34/P34)</f>
        <v>-</v>
      </c>
      <c r="X34" s="185">
        <v>0</v>
      </c>
      <c r="Y34" s="186" t="str">
        <f>IFERROR(X34/P34,"-")</f>
        <v>-</v>
      </c>
      <c r="Z34" s="186" t="str">
        <f>IFERROR(X34/V34,"-")</f>
        <v>-</v>
      </c>
      <c r="AA34" s="180">
        <f>SUM(X34:X37)-SUM(J34:J37)</f>
        <v>56000</v>
      </c>
      <c r="AB34" s="83">
        <f>SUM(X34:X37)/SUM(J34:J37)</f>
        <v>1.2333333333333</v>
      </c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156</v>
      </c>
      <c r="C35" s="189"/>
      <c r="D35" s="189" t="s">
        <v>139</v>
      </c>
      <c r="E35" s="189" t="s">
        <v>157</v>
      </c>
      <c r="F35" s="189" t="s">
        <v>64</v>
      </c>
      <c r="G35" s="88"/>
      <c r="H35" s="88" t="s">
        <v>155</v>
      </c>
      <c r="I35" s="88" t="s">
        <v>141</v>
      </c>
      <c r="J35" s="180"/>
      <c r="K35" s="79">
        <v>7</v>
      </c>
      <c r="L35" s="79">
        <v>0</v>
      </c>
      <c r="M35" s="79">
        <v>37</v>
      </c>
      <c r="N35" s="89">
        <v>4</v>
      </c>
      <c r="O35" s="90">
        <v>0</v>
      </c>
      <c r="P35" s="91">
        <f>N35+O35</f>
        <v>4</v>
      </c>
      <c r="Q35" s="80">
        <f>IFERROR(P35/M35,"-")</f>
        <v>0.10810810810811</v>
      </c>
      <c r="R35" s="79">
        <v>2</v>
      </c>
      <c r="S35" s="79">
        <v>1</v>
      </c>
      <c r="T35" s="80">
        <f>IFERROR(R35/(P35),"-")</f>
        <v>0.5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0.25</v>
      </c>
      <c r="AX35" s="104"/>
      <c r="AY35" s="106">
        <f>IFERROR(AX35/AV35,"-")</f>
        <v>0</v>
      </c>
      <c r="AZ35" s="107"/>
      <c r="BA35" s="108">
        <f>IFERROR(AZ35/AV35,"-")</f>
        <v>0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0.25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2</v>
      </c>
      <c r="BX35" s="125">
        <f>IF(P35=0,"",IF(BW35=0,"",(BW35/P35)))</f>
        <v>0.5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158</v>
      </c>
      <c r="C36" s="189"/>
      <c r="D36" s="189" t="s">
        <v>143</v>
      </c>
      <c r="E36" s="189" t="s">
        <v>159</v>
      </c>
      <c r="F36" s="189" t="s">
        <v>64</v>
      </c>
      <c r="G36" s="88"/>
      <c r="H36" s="88" t="s">
        <v>155</v>
      </c>
      <c r="I36" s="88" t="s">
        <v>145</v>
      </c>
      <c r="J36" s="180"/>
      <c r="K36" s="79">
        <v>6</v>
      </c>
      <c r="L36" s="79">
        <v>0</v>
      </c>
      <c r="M36" s="79">
        <v>34</v>
      </c>
      <c r="N36" s="89">
        <v>3</v>
      </c>
      <c r="O36" s="90">
        <v>0</v>
      </c>
      <c r="P36" s="91">
        <f>N36+O36</f>
        <v>3</v>
      </c>
      <c r="Q36" s="80">
        <f>IFERROR(P36/M36,"-")</f>
        <v>0.088235294117647</v>
      </c>
      <c r="R36" s="79">
        <v>1</v>
      </c>
      <c r="S36" s="79">
        <v>0</v>
      </c>
      <c r="T36" s="80">
        <f>IFERROR(R36/(P36),"-")</f>
        <v>0.33333333333333</v>
      </c>
      <c r="U36" s="186"/>
      <c r="V36" s="82">
        <v>1</v>
      </c>
      <c r="W36" s="80">
        <f>IF(P36=0,"-",V36/P36)</f>
        <v>0.33333333333333</v>
      </c>
      <c r="X36" s="185">
        <v>10000</v>
      </c>
      <c r="Y36" s="186">
        <f>IFERROR(X36/P36,"-")</f>
        <v>3333.3333333333</v>
      </c>
      <c r="Z36" s="186">
        <f>IFERROR(X36/V36,"-")</f>
        <v>10000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0.33333333333333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2</v>
      </c>
      <c r="BO36" s="118">
        <f>IF(P36=0,"",IF(BN36=0,"",(BN36/P36)))</f>
        <v>0.66666666666667</v>
      </c>
      <c r="BP36" s="119">
        <v>1</v>
      </c>
      <c r="BQ36" s="120">
        <f>IFERROR(BP36/BN36,"-")</f>
        <v>0.5</v>
      </c>
      <c r="BR36" s="121">
        <v>10000</v>
      </c>
      <c r="BS36" s="122">
        <f>IFERROR(BR36/BN36,"-")</f>
        <v>5000</v>
      </c>
      <c r="BT36" s="123"/>
      <c r="BU36" s="123">
        <v>1</v>
      </c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10000</v>
      </c>
      <c r="CQ36" s="139">
        <v>10000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160</v>
      </c>
      <c r="C37" s="189"/>
      <c r="D37" s="189" t="s">
        <v>111</v>
      </c>
      <c r="E37" s="189" t="s">
        <v>111</v>
      </c>
      <c r="F37" s="189" t="s">
        <v>112</v>
      </c>
      <c r="G37" s="88"/>
      <c r="H37" s="88"/>
      <c r="I37" s="88"/>
      <c r="J37" s="180"/>
      <c r="K37" s="79">
        <v>78</v>
      </c>
      <c r="L37" s="79">
        <v>44</v>
      </c>
      <c r="M37" s="79">
        <v>78</v>
      </c>
      <c r="N37" s="89">
        <v>8</v>
      </c>
      <c r="O37" s="90">
        <v>0</v>
      </c>
      <c r="P37" s="91">
        <f>N37+O37</f>
        <v>8</v>
      </c>
      <c r="Q37" s="80">
        <f>IFERROR(P37/M37,"-")</f>
        <v>0.1025641025641</v>
      </c>
      <c r="R37" s="79">
        <v>6</v>
      </c>
      <c r="S37" s="79">
        <v>0</v>
      </c>
      <c r="T37" s="80">
        <f>IFERROR(R37/(P37),"-")</f>
        <v>0.75</v>
      </c>
      <c r="U37" s="186"/>
      <c r="V37" s="82">
        <v>7</v>
      </c>
      <c r="W37" s="80">
        <f>IF(P37=0,"-",V37/P37)</f>
        <v>0.875</v>
      </c>
      <c r="X37" s="185">
        <v>286000</v>
      </c>
      <c r="Y37" s="186">
        <f>IFERROR(X37/P37,"-")</f>
        <v>35750</v>
      </c>
      <c r="Z37" s="186">
        <f>IFERROR(X37/V37,"-")</f>
        <v>40857.142857143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3</v>
      </c>
      <c r="BO37" s="118">
        <f>IF(P37=0,"",IF(BN37=0,"",(BN37/P37)))</f>
        <v>0.375</v>
      </c>
      <c r="BP37" s="119">
        <v>2</v>
      </c>
      <c r="BQ37" s="120">
        <f>IFERROR(BP37/BN37,"-")</f>
        <v>0.66666666666667</v>
      </c>
      <c r="BR37" s="121">
        <v>21000</v>
      </c>
      <c r="BS37" s="122">
        <f>IFERROR(BR37/BN37,"-")</f>
        <v>7000</v>
      </c>
      <c r="BT37" s="123">
        <v>1</v>
      </c>
      <c r="BU37" s="123"/>
      <c r="BV37" s="123">
        <v>1</v>
      </c>
      <c r="BW37" s="124">
        <v>4</v>
      </c>
      <c r="BX37" s="125">
        <f>IF(P37=0,"",IF(BW37=0,"",(BW37/P37)))</f>
        <v>0.5</v>
      </c>
      <c r="BY37" s="126">
        <v>4</v>
      </c>
      <c r="BZ37" s="127">
        <f>IFERROR(BY37/BW37,"-")</f>
        <v>1</v>
      </c>
      <c r="CA37" s="128">
        <v>237000</v>
      </c>
      <c r="CB37" s="129">
        <f>IFERROR(CA37/BW37,"-")</f>
        <v>59250</v>
      </c>
      <c r="CC37" s="130">
        <v>1</v>
      </c>
      <c r="CD37" s="130"/>
      <c r="CE37" s="130">
        <v>3</v>
      </c>
      <c r="CF37" s="131">
        <v>1</v>
      </c>
      <c r="CG37" s="132">
        <f>IF(P37=0,"",IF(CF37=0,"",(CF37/P37)))</f>
        <v>0.125</v>
      </c>
      <c r="CH37" s="133">
        <v>1</v>
      </c>
      <c r="CI37" s="134">
        <f>IFERROR(CH37/CF37,"-")</f>
        <v>1</v>
      </c>
      <c r="CJ37" s="135">
        <v>28000</v>
      </c>
      <c r="CK37" s="136">
        <f>IFERROR(CJ37/CF37,"-")</f>
        <v>28000</v>
      </c>
      <c r="CL37" s="137"/>
      <c r="CM37" s="137"/>
      <c r="CN37" s="137">
        <v>1</v>
      </c>
      <c r="CO37" s="138">
        <v>7</v>
      </c>
      <c r="CP37" s="139">
        <v>286000</v>
      </c>
      <c r="CQ37" s="139">
        <v>136000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1.1133333333333</v>
      </c>
      <c r="B38" s="189" t="s">
        <v>161</v>
      </c>
      <c r="C38" s="189"/>
      <c r="D38" s="189" t="s">
        <v>162</v>
      </c>
      <c r="E38" s="189" t="s">
        <v>163</v>
      </c>
      <c r="F38" s="189" t="s">
        <v>64</v>
      </c>
      <c r="G38" s="88" t="s">
        <v>164</v>
      </c>
      <c r="H38" s="88" t="s">
        <v>165</v>
      </c>
      <c r="I38" s="88" t="s">
        <v>166</v>
      </c>
      <c r="J38" s="180">
        <v>600000</v>
      </c>
      <c r="K38" s="79">
        <v>18</v>
      </c>
      <c r="L38" s="79">
        <v>0</v>
      </c>
      <c r="M38" s="79">
        <v>70</v>
      </c>
      <c r="N38" s="89">
        <v>8</v>
      </c>
      <c r="O38" s="90">
        <v>0</v>
      </c>
      <c r="P38" s="91">
        <f>N38+O38</f>
        <v>8</v>
      </c>
      <c r="Q38" s="80">
        <f>IFERROR(P38/M38,"-")</f>
        <v>0.11428571428571</v>
      </c>
      <c r="R38" s="79">
        <v>5</v>
      </c>
      <c r="S38" s="79">
        <v>2</v>
      </c>
      <c r="T38" s="80">
        <f>IFERROR(R38/(P38),"-")</f>
        <v>0.625</v>
      </c>
      <c r="U38" s="186">
        <f>IFERROR(J38/SUM(N38:O41),"-")</f>
        <v>13333.333333333</v>
      </c>
      <c r="V38" s="82">
        <v>3</v>
      </c>
      <c r="W38" s="80">
        <f>IF(P38=0,"-",V38/P38)</f>
        <v>0.375</v>
      </c>
      <c r="X38" s="185">
        <v>166000</v>
      </c>
      <c r="Y38" s="186">
        <f>IFERROR(X38/P38,"-")</f>
        <v>20750</v>
      </c>
      <c r="Z38" s="186">
        <f>IFERROR(X38/V38,"-")</f>
        <v>55333.333333333</v>
      </c>
      <c r="AA38" s="180">
        <f>SUM(X38:X41)-SUM(J38:J41)</f>
        <v>68000</v>
      </c>
      <c r="AB38" s="83">
        <f>SUM(X38:X41)/SUM(J38:J41)</f>
        <v>1.1133333333333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0.125</v>
      </c>
      <c r="AX38" s="104">
        <v>1</v>
      </c>
      <c r="AY38" s="106">
        <f>IFERROR(AX38/AV38,"-")</f>
        <v>1</v>
      </c>
      <c r="AZ38" s="107">
        <v>60000</v>
      </c>
      <c r="BA38" s="108">
        <f>IFERROR(AZ38/AV38,"-")</f>
        <v>60000</v>
      </c>
      <c r="BB38" s="109"/>
      <c r="BC38" s="109"/>
      <c r="BD38" s="109">
        <v>1</v>
      </c>
      <c r="BE38" s="110">
        <v>2</v>
      </c>
      <c r="BF38" s="111">
        <f>IF(P38=0,"",IF(BE38=0,"",(BE38/P38)))</f>
        <v>0.25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3</v>
      </c>
      <c r="BO38" s="118">
        <f>IF(P38=0,"",IF(BN38=0,"",(BN38/P38)))</f>
        <v>0.375</v>
      </c>
      <c r="BP38" s="119">
        <v>1</v>
      </c>
      <c r="BQ38" s="120">
        <f>IFERROR(BP38/BN38,"-")</f>
        <v>0.33333333333333</v>
      </c>
      <c r="BR38" s="121">
        <v>71000</v>
      </c>
      <c r="BS38" s="122">
        <f>IFERROR(BR38/BN38,"-")</f>
        <v>23666.666666667</v>
      </c>
      <c r="BT38" s="123"/>
      <c r="BU38" s="123"/>
      <c r="BV38" s="123">
        <v>1</v>
      </c>
      <c r="BW38" s="124">
        <v>2</v>
      </c>
      <c r="BX38" s="125">
        <f>IF(P38=0,"",IF(BW38=0,"",(BW38/P38)))</f>
        <v>0.25</v>
      </c>
      <c r="BY38" s="126">
        <v>1</v>
      </c>
      <c r="BZ38" s="127">
        <f>IFERROR(BY38/BW38,"-")</f>
        <v>0.5</v>
      </c>
      <c r="CA38" s="128">
        <v>35000</v>
      </c>
      <c r="CB38" s="129">
        <f>IFERROR(CA38/BW38,"-")</f>
        <v>17500</v>
      </c>
      <c r="CC38" s="130"/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3</v>
      </c>
      <c r="CP38" s="139">
        <v>166000</v>
      </c>
      <c r="CQ38" s="139">
        <v>71000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167</v>
      </c>
      <c r="C39" s="189"/>
      <c r="D39" s="189" t="s">
        <v>126</v>
      </c>
      <c r="E39" s="189" t="s">
        <v>130</v>
      </c>
      <c r="F39" s="189" t="s">
        <v>64</v>
      </c>
      <c r="G39" s="88"/>
      <c r="H39" s="88" t="s">
        <v>165</v>
      </c>
      <c r="I39" s="88"/>
      <c r="J39" s="180"/>
      <c r="K39" s="79">
        <v>10</v>
      </c>
      <c r="L39" s="79">
        <v>0</v>
      </c>
      <c r="M39" s="79">
        <v>61</v>
      </c>
      <c r="N39" s="89">
        <v>5</v>
      </c>
      <c r="O39" s="90">
        <v>0</v>
      </c>
      <c r="P39" s="91">
        <f>N39+O39</f>
        <v>5</v>
      </c>
      <c r="Q39" s="80">
        <f>IFERROR(P39/M39,"-")</f>
        <v>0.081967213114754</v>
      </c>
      <c r="R39" s="79">
        <v>1</v>
      </c>
      <c r="S39" s="79">
        <v>2</v>
      </c>
      <c r="T39" s="80">
        <f>IFERROR(R39/(P39),"-")</f>
        <v>0.2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0.2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0.6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>
        <v>1</v>
      </c>
      <c r="CG39" s="132">
        <f>IF(P39=0,"",IF(CF39=0,"",(CF39/P39)))</f>
        <v>0.2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168</v>
      </c>
      <c r="C40" s="189"/>
      <c r="D40" s="189" t="s">
        <v>129</v>
      </c>
      <c r="E40" s="189" t="s">
        <v>63</v>
      </c>
      <c r="F40" s="189" t="s">
        <v>64</v>
      </c>
      <c r="G40" s="88"/>
      <c r="H40" s="88" t="s">
        <v>165</v>
      </c>
      <c r="I40" s="88"/>
      <c r="J40" s="180"/>
      <c r="K40" s="79">
        <v>22</v>
      </c>
      <c r="L40" s="79">
        <v>0</v>
      </c>
      <c r="M40" s="79">
        <v>78</v>
      </c>
      <c r="N40" s="89">
        <v>7</v>
      </c>
      <c r="O40" s="90">
        <v>0</v>
      </c>
      <c r="P40" s="91">
        <f>N40+O40</f>
        <v>7</v>
      </c>
      <c r="Q40" s="80">
        <f>IFERROR(P40/M40,"-")</f>
        <v>0.08974358974359</v>
      </c>
      <c r="R40" s="79">
        <v>4</v>
      </c>
      <c r="S40" s="79">
        <v>1</v>
      </c>
      <c r="T40" s="80">
        <f>IFERROR(R40/(P40),"-")</f>
        <v>0.57142857142857</v>
      </c>
      <c r="U40" s="186"/>
      <c r="V40" s="82">
        <v>1</v>
      </c>
      <c r="W40" s="80">
        <f>IF(P40=0,"-",V40/P40)</f>
        <v>0.14285714285714</v>
      </c>
      <c r="X40" s="185">
        <v>3000</v>
      </c>
      <c r="Y40" s="186">
        <f>IFERROR(X40/P40,"-")</f>
        <v>428.57142857143</v>
      </c>
      <c r="Z40" s="186">
        <f>IFERROR(X40/V40,"-")</f>
        <v>3000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4</v>
      </c>
      <c r="BF40" s="111">
        <f>IF(P40=0,"",IF(BE40=0,"",(BE40/P40)))</f>
        <v>0.57142857142857</v>
      </c>
      <c r="BG40" s="110">
        <v>1</v>
      </c>
      <c r="BH40" s="112">
        <f>IFERROR(BG40/BE40,"-")</f>
        <v>0.25</v>
      </c>
      <c r="BI40" s="113">
        <v>3000</v>
      </c>
      <c r="BJ40" s="114">
        <f>IFERROR(BI40/BE40,"-")</f>
        <v>750</v>
      </c>
      <c r="BK40" s="115">
        <v>1</v>
      </c>
      <c r="BL40" s="115"/>
      <c r="BM40" s="115"/>
      <c r="BN40" s="117">
        <v>2</v>
      </c>
      <c r="BO40" s="118">
        <f>IF(P40=0,"",IF(BN40=0,"",(BN40/P40)))</f>
        <v>0.28571428571429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0.14285714285714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1</v>
      </c>
      <c r="CP40" s="139">
        <v>3000</v>
      </c>
      <c r="CQ40" s="139">
        <v>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169</v>
      </c>
      <c r="C41" s="189"/>
      <c r="D41" s="189" t="s">
        <v>111</v>
      </c>
      <c r="E41" s="189" t="s">
        <v>111</v>
      </c>
      <c r="F41" s="189" t="s">
        <v>112</v>
      </c>
      <c r="G41" s="88"/>
      <c r="H41" s="88"/>
      <c r="I41" s="88"/>
      <c r="J41" s="180"/>
      <c r="K41" s="79">
        <v>325</v>
      </c>
      <c r="L41" s="79">
        <v>82</v>
      </c>
      <c r="M41" s="79">
        <v>88</v>
      </c>
      <c r="N41" s="89">
        <v>25</v>
      </c>
      <c r="O41" s="90">
        <v>0</v>
      </c>
      <c r="P41" s="91">
        <f>N41+O41</f>
        <v>25</v>
      </c>
      <c r="Q41" s="80">
        <f>IFERROR(P41/M41,"-")</f>
        <v>0.28409090909091</v>
      </c>
      <c r="R41" s="79">
        <v>14</v>
      </c>
      <c r="S41" s="79">
        <v>0</v>
      </c>
      <c r="T41" s="80">
        <f>IFERROR(R41/(P41),"-")</f>
        <v>0.56</v>
      </c>
      <c r="U41" s="186"/>
      <c r="V41" s="82">
        <v>14</v>
      </c>
      <c r="W41" s="80">
        <f>IF(P41=0,"-",V41/P41)</f>
        <v>0.56</v>
      </c>
      <c r="X41" s="185">
        <v>499000</v>
      </c>
      <c r="Y41" s="186">
        <f>IFERROR(X41/P41,"-")</f>
        <v>19960</v>
      </c>
      <c r="Z41" s="186">
        <f>IFERROR(X41/V41,"-")</f>
        <v>35642.857142857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>
        <v>2</v>
      </c>
      <c r="AW41" s="105">
        <f>IF(P41=0,"",IF(AV41=0,"",(AV41/P41)))</f>
        <v>0.08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5</v>
      </c>
      <c r="BF41" s="111">
        <f>IF(P41=0,"",IF(BE41=0,"",(BE41/P41)))</f>
        <v>0.2</v>
      </c>
      <c r="BG41" s="110">
        <v>2</v>
      </c>
      <c r="BH41" s="112">
        <f>IFERROR(BG41/BE41,"-")</f>
        <v>0.4</v>
      </c>
      <c r="BI41" s="113">
        <v>49000</v>
      </c>
      <c r="BJ41" s="114">
        <f>IFERROR(BI41/BE41,"-")</f>
        <v>9800</v>
      </c>
      <c r="BK41" s="115">
        <v>1</v>
      </c>
      <c r="BL41" s="115"/>
      <c r="BM41" s="115">
        <v>1</v>
      </c>
      <c r="BN41" s="117">
        <v>8</v>
      </c>
      <c r="BO41" s="118">
        <f>IF(P41=0,"",IF(BN41=0,"",(BN41/P41)))</f>
        <v>0.32</v>
      </c>
      <c r="BP41" s="119">
        <v>4</v>
      </c>
      <c r="BQ41" s="120">
        <f>IFERROR(BP41/BN41,"-")</f>
        <v>0.5</v>
      </c>
      <c r="BR41" s="121">
        <v>46000</v>
      </c>
      <c r="BS41" s="122">
        <f>IFERROR(BR41/BN41,"-")</f>
        <v>5750</v>
      </c>
      <c r="BT41" s="123">
        <v>2</v>
      </c>
      <c r="BU41" s="123">
        <v>1</v>
      </c>
      <c r="BV41" s="123">
        <v>1</v>
      </c>
      <c r="BW41" s="124">
        <v>7</v>
      </c>
      <c r="BX41" s="125">
        <f>IF(P41=0,"",IF(BW41=0,"",(BW41/P41)))</f>
        <v>0.28</v>
      </c>
      <c r="BY41" s="126">
        <v>5</v>
      </c>
      <c r="BZ41" s="127">
        <f>IFERROR(BY41/BW41,"-")</f>
        <v>0.71428571428571</v>
      </c>
      <c r="CA41" s="128">
        <v>140000</v>
      </c>
      <c r="CB41" s="129">
        <f>IFERROR(CA41/BW41,"-")</f>
        <v>20000</v>
      </c>
      <c r="CC41" s="130">
        <v>1</v>
      </c>
      <c r="CD41" s="130">
        <v>1</v>
      </c>
      <c r="CE41" s="130">
        <v>3</v>
      </c>
      <c r="CF41" s="131">
        <v>3</v>
      </c>
      <c r="CG41" s="132">
        <f>IF(P41=0,"",IF(CF41=0,"",(CF41/P41)))</f>
        <v>0.12</v>
      </c>
      <c r="CH41" s="133">
        <v>3</v>
      </c>
      <c r="CI41" s="134">
        <f>IFERROR(CH41/CF41,"-")</f>
        <v>1</v>
      </c>
      <c r="CJ41" s="135">
        <v>264000</v>
      </c>
      <c r="CK41" s="136">
        <f>IFERROR(CJ41/CF41,"-")</f>
        <v>88000</v>
      </c>
      <c r="CL41" s="137">
        <v>1</v>
      </c>
      <c r="CM41" s="137"/>
      <c r="CN41" s="137">
        <v>2</v>
      </c>
      <c r="CO41" s="138">
        <v>14</v>
      </c>
      <c r="CP41" s="139">
        <v>499000</v>
      </c>
      <c r="CQ41" s="139">
        <v>221000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0.83333333333333</v>
      </c>
      <c r="B42" s="189" t="s">
        <v>170</v>
      </c>
      <c r="C42" s="189"/>
      <c r="D42" s="189" t="s">
        <v>79</v>
      </c>
      <c r="E42" s="189" t="s">
        <v>80</v>
      </c>
      <c r="F42" s="189" t="s">
        <v>64</v>
      </c>
      <c r="G42" s="88" t="s">
        <v>171</v>
      </c>
      <c r="H42" s="88" t="s">
        <v>66</v>
      </c>
      <c r="I42" s="88" t="s">
        <v>172</v>
      </c>
      <c r="J42" s="180">
        <v>60000</v>
      </c>
      <c r="K42" s="79">
        <v>6</v>
      </c>
      <c r="L42" s="79">
        <v>0</v>
      </c>
      <c r="M42" s="79">
        <v>18</v>
      </c>
      <c r="N42" s="89">
        <v>2</v>
      </c>
      <c r="O42" s="90">
        <v>0</v>
      </c>
      <c r="P42" s="91">
        <f>N42+O42</f>
        <v>2</v>
      </c>
      <c r="Q42" s="80">
        <f>IFERROR(P42/M42,"-")</f>
        <v>0.11111111111111</v>
      </c>
      <c r="R42" s="79">
        <v>0</v>
      </c>
      <c r="S42" s="79">
        <v>1</v>
      </c>
      <c r="T42" s="80">
        <f>IFERROR(R42/(P42),"-")</f>
        <v>0</v>
      </c>
      <c r="U42" s="186">
        <f>IFERROR(J42/SUM(N42:O43),"-")</f>
        <v>15000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-10000</v>
      </c>
      <c r="AB42" s="83">
        <f>SUM(X42:X43)/SUM(J42:J43)</f>
        <v>0.83333333333333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0.5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1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173</v>
      </c>
      <c r="C43" s="189"/>
      <c r="D43" s="189" t="s">
        <v>79</v>
      </c>
      <c r="E43" s="189" t="s">
        <v>80</v>
      </c>
      <c r="F43" s="189" t="s">
        <v>112</v>
      </c>
      <c r="G43" s="88"/>
      <c r="H43" s="88"/>
      <c r="I43" s="88"/>
      <c r="J43" s="180"/>
      <c r="K43" s="79">
        <v>10</v>
      </c>
      <c r="L43" s="79">
        <v>9</v>
      </c>
      <c r="M43" s="79">
        <v>2</v>
      </c>
      <c r="N43" s="89">
        <v>2</v>
      </c>
      <c r="O43" s="90">
        <v>0</v>
      </c>
      <c r="P43" s="91">
        <f>N43+O43</f>
        <v>2</v>
      </c>
      <c r="Q43" s="80">
        <f>IFERROR(P43/M43,"-")</f>
        <v>1</v>
      </c>
      <c r="R43" s="79">
        <v>1</v>
      </c>
      <c r="S43" s="79">
        <v>1</v>
      </c>
      <c r="T43" s="80">
        <f>IFERROR(R43/(P43),"-")</f>
        <v>0.5</v>
      </c>
      <c r="U43" s="186"/>
      <c r="V43" s="82">
        <v>2</v>
      </c>
      <c r="W43" s="80">
        <f>IF(P43=0,"-",V43/P43)</f>
        <v>1</v>
      </c>
      <c r="X43" s="185">
        <v>50000</v>
      </c>
      <c r="Y43" s="186">
        <f>IFERROR(X43/P43,"-")</f>
        <v>25000</v>
      </c>
      <c r="Z43" s="186">
        <f>IFERROR(X43/V43,"-")</f>
        <v>25000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>
        <v>2</v>
      </c>
      <c r="BX43" s="125">
        <f>IF(P43=0,"",IF(BW43=0,"",(BW43/P43)))</f>
        <v>1</v>
      </c>
      <c r="BY43" s="126">
        <v>2</v>
      </c>
      <c r="BZ43" s="127">
        <f>IFERROR(BY43/BW43,"-")</f>
        <v>1</v>
      </c>
      <c r="CA43" s="128">
        <v>50000</v>
      </c>
      <c r="CB43" s="129">
        <f>IFERROR(CA43/BW43,"-")</f>
        <v>25000</v>
      </c>
      <c r="CC43" s="130">
        <v>1</v>
      </c>
      <c r="CD43" s="130"/>
      <c r="CE43" s="130">
        <v>1</v>
      </c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2</v>
      </c>
      <c r="CP43" s="139">
        <v>50000</v>
      </c>
      <c r="CQ43" s="139">
        <v>45000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1.1666666666667</v>
      </c>
      <c r="B44" s="189" t="s">
        <v>174</v>
      </c>
      <c r="C44" s="189"/>
      <c r="D44" s="189" t="s">
        <v>62</v>
      </c>
      <c r="E44" s="189" t="s">
        <v>127</v>
      </c>
      <c r="F44" s="189" t="s">
        <v>64</v>
      </c>
      <c r="G44" s="88" t="s">
        <v>171</v>
      </c>
      <c r="H44" s="88" t="s">
        <v>66</v>
      </c>
      <c r="I44" s="88" t="s">
        <v>175</v>
      </c>
      <c r="J44" s="180">
        <v>60000</v>
      </c>
      <c r="K44" s="79">
        <v>5</v>
      </c>
      <c r="L44" s="79">
        <v>0</v>
      </c>
      <c r="M44" s="79">
        <v>33</v>
      </c>
      <c r="N44" s="89">
        <v>3</v>
      </c>
      <c r="O44" s="90">
        <v>0</v>
      </c>
      <c r="P44" s="91">
        <f>N44+O44</f>
        <v>3</v>
      </c>
      <c r="Q44" s="80">
        <f>IFERROR(P44/M44,"-")</f>
        <v>0.090909090909091</v>
      </c>
      <c r="R44" s="79">
        <v>0</v>
      </c>
      <c r="S44" s="79">
        <v>0</v>
      </c>
      <c r="T44" s="80">
        <f>IFERROR(R44/(P44),"-")</f>
        <v>0</v>
      </c>
      <c r="U44" s="186">
        <f>IFERROR(J44/SUM(N44:O45),"-")</f>
        <v>15000</v>
      </c>
      <c r="V44" s="82">
        <v>1</v>
      </c>
      <c r="W44" s="80">
        <f>IF(P44=0,"-",V44/P44)</f>
        <v>0.33333333333333</v>
      </c>
      <c r="X44" s="185">
        <v>70000</v>
      </c>
      <c r="Y44" s="186">
        <f>IFERROR(X44/P44,"-")</f>
        <v>23333.333333333</v>
      </c>
      <c r="Z44" s="186">
        <f>IFERROR(X44/V44,"-")</f>
        <v>70000</v>
      </c>
      <c r="AA44" s="180">
        <f>SUM(X44:X45)-SUM(J44:J45)</f>
        <v>10000</v>
      </c>
      <c r="AB44" s="83">
        <f>SUM(X44:X45)/SUM(J44:J45)</f>
        <v>1.1666666666667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0.33333333333333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2</v>
      </c>
      <c r="BX44" s="125">
        <f>IF(P44=0,"",IF(BW44=0,"",(BW44/P44)))</f>
        <v>0.66666666666667</v>
      </c>
      <c r="BY44" s="126">
        <v>1</v>
      </c>
      <c r="BZ44" s="127">
        <f>IFERROR(BY44/BW44,"-")</f>
        <v>0.5</v>
      </c>
      <c r="CA44" s="128">
        <v>70000</v>
      </c>
      <c r="CB44" s="129">
        <f>IFERROR(CA44/BW44,"-")</f>
        <v>35000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1</v>
      </c>
      <c r="CP44" s="139">
        <v>70000</v>
      </c>
      <c r="CQ44" s="139">
        <v>70000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176</v>
      </c>
      <c r="C45" s="189"/>
      <c r="D45" s="189" t="s">
        <v>62</v>
      </c>
      <c r="E45" s="189" t="s">
        <v>127</v>
      </c>
      <c r="F45" s="189" t="s">
        <v>112</v>
      </c>
      <c r="G45" s="88"/>
      <c r="H45" s="88"/>
      <c r="I45" s="88"/>
      <c r="J45" s="180"/>
      <c r="K45" s="79">
        <v>34</v>
      </c>
      <c r="L45" s="79">
        <v>18</v>
      </c>
      <c r="M45" s="79">
        <v>3</v>
      </c>
      <c r="N45" s="89">
        <v>1</v>
      </c>
      <c r="O45" s="90">
        <v>0</v>
      </c>
      <c r="P45" s="91">
        <f>N45+O45</f>
        <v>1</v>
      </c>
      <c r="Q45" s="80">
        <f>IFERROR(P45/M45,"-")</f>
        <v>0.33333333333333</v>
      </c>
      <c r="R45" s="79">
        <v>0</v>
      </c>
      <c r="S45" s="79">
        <v>1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/>
      <c r="BO45" s="118">
        <f>IF(P45=0,"",IF(BN45=0,"",(BN45/P45)))</f>
        <v>0</v>
      </c>
      <c r="BP45" s="119"/>
      <c r="BQ45" s="120" t="str">
        <f>IFERROR(BP45/BN45,"-")</f>
        <v>-</v>
      </c>
      <c r="BR45" s="121"/>
      <c r="BS45" s="122" t="str">
        <f>IFERROR(BR45/BN45,"-")</f>
        <v>-</v>
      </c>
      <c r="BT45" s="123"/>
      <c r="BU45" s="123"/>
      <c r="BV45" s="123"/>
      <c r="BW45" s="124">
        <v>1</v>
      </c>
      <c r="BX45" s="125">
        <f>IF(P45=0,"",IF(BW45=0,"",(BW45/P45)))</f>
        <v>1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30"/>
      <c r="B46" s="85"/>
      <c r="C46" s="86"/>
      <c r="D46" s="86"/>
      <c r="E46" s="86"/>
      <c r="F46" s="87"/>
      <c r="G46" s="88"/>
      <c r="H46" s="88"/>
      <c r="I46" s="88"/>
      <c r="J46" s="181"/>
      <c r="K46" s="34"/>
      <c r="L46" s="34"/>
      <c r="M46" s="31"/>
      <c r="N46" s="23"/>
      <c r="O46" s="23"/>
      <c r="P46" s="23"/>
      <c r="Q46" s="32"/>
      <c r="R46" s="32"/>
      <c r="S46" s="23"/>
      <c r="T46" s="32"/>
      <c r="U46" s="187"/>
      <c r="V46" s="25"/>
      <c r="W46" s="25"/>
      <c r="X46" s="187"/>
      <c r="Y46" s="187"/>
      <c r="Z46" s="187"/>
      <c r="AA46" s="187"/>
      <c r="AB46" s="33"/>
      <c r="AC46" s="57"/>
      <c r="AD46" s="61"/>
      <c r="AE46" s="62"/>
      <c r="AF46" s="61"/>
      <c r="AG46" s="65"/>
      <c r="AH46" s="66"/>
      <c r="AI46" s="67"/>
      <c r="AJ46" s="68"/>
      <c r="AK46" s="68"/>
      <c r="AL46" s="68"/>
      <c r="AM46" s="61"/>
      <c r="AN46" s="62"/>
      <c r="AO46" s="61"/>
      <c r="AP46" s="65"/>
      <c r="AQ46" s="66"/>
      <c r="AR46" s="67"/>
      <c r="AS46" s="68"/>
      <c r="AT46" s="68"/>
      <c r="AU46" s="68"/>
      <c r="AV46" s="61"/>
      <c r="AW46" s="62"/>
      <c r="AX46" s="61"/>
      <c r="AY46" s="65"/>
      <c r="AZ46" s="66"/>
      <c r="BA46" s="67"/>
      <c r="BB46" s="68"/>
      <c r="BC46" s="68"/>
      <c r="BD46" s="68"/>
      <c r="BE46" s="61"/>
      <c r="BF46" s="62"/>
      <c r="BG46" s="61"/>
      <c r="BH46" s="65"/>
      <c r="BI46" s="66"/>
      <c r="BJ46" s="67"/>
      <c r="BK46" s="68"/>
      <c r="BL46" s="68"/>
      <c r="BM46" s="68"/>
      <c r="BN46" s="63"/>
      <c r="BO46" s="64"/>
      <c r="BP46" s="61"/>
      <c r="BQ46" s="65"/>
      <c r="BR46" s="66"/>
      <c r="BS46" s="67"/>
      <c r="BT46" s="68"/>
      <c r="BU46" s="68"/>
      <c r="BV46" s="68"/>
      <c r="BW46" s="63"/>
      <c r="BX46" s="64"/>
      <c r="BY46" s="61"/>
      <c r="BZ46" s="65"/>
      <c r="CA46" s="66"/>
      <c r="CB46" s="67"/>
      <c r="CC46" s="68"/>
      <c r="CD46" s="68"/>
      <c r="CE46" s="68"/>
      <c r="CF46" s="63"/>
      <c r="CG46" s="64"/>
      <c r="CH46" s="61"/>
      <c r="CI46" s="65"/>
      <c r="CJ46" s="66"/>
      <c r="CK46" s="67"/>
      <c r="CL46" s="68"/>
      <c r="CM46" s="68"/>
      <c r="CN46" s="68"/>
      <c r="CO46" s="69"/>
      <c r="CP46" s="66"/>
      <c r="CQ46" s="66"/>
      <c r="CR46" s="66"/>
      <c r="CS46" s="70"/>
    </row>
    <row r="47" spans="1:98">
      <c r="A47" s="30"/>
      <c r="B47" s="37"/>
      <c r="C47" s="21"/>
      <c r="D47" s="21"/>
      <c r="E47" s="21"/>
      <c r="F47" s="22"/>
      <c r="G47" s="36"/>
      <c r="H47" s="36"/>
      <c r="I47" s="73"/>
      <c r="J47" s="182"/>
      <c r="K47" s="34"/>
      <c r="L47" s="34"/>
      <c r="M47" s="31"/>
      <c r="N47" s="23"/>
      <c r="O47" s="23"/>
      <c r="P47" s="23"/>
      <c r="Q47" s="32"/>
      <c r="R47" s="32"/>
      <c r="S47" s="23"/>
      <c r="T47" s="32"/>
      <c r="U47" s="187"/>
      <c r="V47" s="25"/>
      <c r="W47" s="25"/>
      <c r="X47" s="187"/>
      <c r="Y47" s="187"/>
      <c r="Z47" s="187"/>
      <c r="AA47" s="187"/>
      <c r="AB47" s="33"/>
      <c r="AC47" s="59"/>
      <c r="AD47" s="61"/>
      <c r="AE47" s="62"/>
      <c r="AF47" s="61"/>
      <c r="AG47" s="65"/>
      <c r="AH47" s="66"/>
      <c r="AI47" s="67"/>
      <c r="AJ47" s="68"/>
      <c r="AK47" s="68"/>
      <c r="AL47" s="68"/>
      <c r="AM47" s="61"/>
      <c r="AN47" s="62"/>
      <c r="AO47" s="61"/>
      <c r="AP47" s="65"/>
      <c r="AQ47" s="66"/>
      <c r="AR47" s="67"/>
      <c r="AS47" s="68"/>
      <c r="AT47" s="68"/>
      <c r="AU47" s="68"/>
      <c r="AV47" s="61"/>
      <c r="AW47" s="62"/>
      <c r="AX47" s="61"/>
      <c r="AY47" s="65"/>
      <c r="AZ47" s="66"/>
      <c r="BA47" s="67"/>
      <c r="BB47" s="68"/>
      <c r="BC47" s="68"/>
      <c r="BD47" s="68"/>
      <c r="BE47" s="61"/>
      <c r="BF47" s="62"/>
      <c r="BG47" s="61"/>
      <c r="BH47" s="65"/>
      <c r="BI47" s="66"/>
      <c r="BJ47" s="67"/>
      <c r="BK47" s="68"/>
      <c r="BL47" s="68"/>
      <c r="BM47" s="68"/>
      <c r="BN47" s="63"/>
      <c r="BO47" s="64"/>
      <c r="BP47" s="61"/>
      <c r="BQ47" s="65"/>
      <c r="BR47" s="66"/>
      <c r="BS47" s="67"/>
      <c r="BT47" s="68"/>
      <c r="BU47" s="68"/>
      <c r="BV47" s="68"/>
      <c r="BW47" s="63"/>
      <c r="BX47" s="64"/>
      <c r="BY47" s="61"/>
      <c r="BZ47" s="65"/>
      <c r="CA47" s="66"/>
      <c r="CB47" s="67"/>
      <c r="CC47" s="68"/>
      <c r="CD47" s="68"/>
      <c r="CE47" s="68"/>
      <c r="CF47" s="63"/>
      <c r="CG47" s="64"/>
      <c r="CH47" s="61"/>
      <c r="CI47" s="65"/>
      <c r="CJ47" s="66"/>
      <c r="CK47" s="67"/>
      <c r="CL47" s="68"/>
      <c r="CM47" s="68"/>
      <c r="CN47" s="68"/>
      <c r="CO47" s="69"/>
      <c r="CP47" s="66"/>
      <c r="CQ47" s="66"/>
      <c r="CR47" s="66"/>
      <c r="CS47" s="70"/>
    </row>
    <row r="48" spans="1:98">
      <c r="A48" s="19">
        <f>AB48</f>
        <v>1.8776119402985</v>
      </c>
      <c r="B48" s="39"/>
      <c r="C48" s="39"/>
      <c r="D48" s="39"/>
      <c r="E48" s="39"/>
      <c r="F48" s="39"/>
      <c r="G48" s="40" t="s">
        <v>177</v>
      </c>
      <c r="H48" s="40"/>
      <c r="I48" s="40"/>
      <c r="J48" s="183">
        <f>SUM(J6:J47)</f>
        <v>2010000</v>
      </c>
      <c r="K48" s="41">
        <f>SUM(K6:K47)</f>
        <v>1345</v>
      </c>
      <c r="L48" s="41">
        <f>SUM(L6:L47)</f>
        <v>458</v>
      </c>
      <c r="M48" s="41">
        <f>SUM(M6:M47)</f>
        <v>1711</v>
      </c>
      <c r="N48" s="41">
        <f>SUM(N6:N47)</f>
        <v>171</v>
      </c>
      <c r="O48" s="41">
        <f>SUM(O6:O47)</f>
        <v>1</v>
      </c>
      <c r="P48" s="41">
        <f>SUM(P6:P47)</f>
        <v>172</v>
      </c>
      <c r="Q48" s="42">
        <f>IFERROR(P48/M48,"-")</f>
        <v>0.10052600818235</v>
      </c>
      <c r="R48" s="76">
        <f>SUM(R6:R47)</f>
        <v>86</v>
      </c>
      <c r="S48" s="76">
        <f>SUM(S6:S47)</f>
        <v>29</v>
      </c>
      <c r="T48" s="42">
        <f>IFERROR(R48/P48,"-")</f>
        <v>0.5</v>
      </c>
      <c r="U48" s="188">
        <f>IFERROR(J48/P48,"-")</f>
        <v>11686.046511628</v>
      </c>
      <c r="V48" s="44">
        <f>SUM(V6:V47)</f>
        <v>64</v>
      </c>
      <c r="W48" s="42">
        <f>IFERROR(V48/P48,"-")</f>
        <v>0.37209302325581</v>
      </c>
      <c r="X48" s="183">
        <f>SUM(X6:X47)</f>
        <v>3774000</v>
      </c>
      <c r="Y48" s="183">
        <f>IFERROR(X48/P48,"-")</f>
        <v>21941.860465116</v>
      </c>
      <c r="Z48" s="183">
        <f>IFERROR(X48/V48,"-")</f>
        <v>58968.75</v>
      </c>
      <c r="AA48" s="183">
        <f>X48-J48</f>
        <v>1764000</v>
      </c>
      <c r="AB48" s="45">
        <f>X48/J48</f>
        <v>1.8776119402985</v>
      </c>
      <c r="AC48" s="58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9"/>
    <mergeCell ref="J6:J19"/>
    <mergeCell ref="U6:U19"/>
    <mergeCell ref="AA6:AA19"/>
    <mergeCell ref="AB6:AB19"/>
    <mergeCell ref="A20:A25"/>
    <mergeCell ref="J20:J25"/>
    <mergeCell ref="U20:U25"/>
    <mergeCell ref="AA20:AA25"/>
    <mergeCell ref="AB20:AB25"/>
    <mergeCell ref="A26:A33"/>
    <mergeCell ref="J26:J33"/>
    <mergeCell ref="U26:U33"/>
    <mergeCell ref="AA26:AA33"/>
    <mergeCell ref="AB26:AB33"/>
    <mergeCell ref="A34:A37"/>
    <mergeCell ref="J34:J37"/>
    <mergeCell ref="U34:U37"/>
    <mergeCell ref="AA34:AA37"/>
    <mergeCell ref="AB34:AB37"/>
    <mergeCell ref="A38:A41"/>
    <mergeCell ref="J38:J41"/>
    <mergeCell ref="U38:U41"/>
    <mergeCell ref="AA38:AA41"/>
    <mergeCell ref="AB38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178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0.60606060606061</v>
      </c>
      <c r="B6" s="189" t="s">
        <v>179</v>
      </c>
      <c r="C6" s="189" t="s">
        <v>180</v>
      </c>
      <c r="D6" s="189" t="s">
        <v>181</v>
      </c>
      <c r="E6" s="189"/>
      <c r="F6" s="189" t="s">
        <v>64</v>
      </c>
      <c r="G6" s="88" t="s">
        <v>182</v>
      </c>
      <c r="H6" s="88" t="s">
        <v>183</v>
      </c>
      <c r="I6" s="88" t="s">
        <v>172</v>
      </c>
      <c r="J6" s="180">
        <v>66000</v>
      </c>
      <c r="K6" s="79">
        <v>5</v>
      </c>
      <c r="L6" s="79">
        <v>0</v>
      </c>
      <c r="M6" s="79">
        <v>21</v>
      </c>
      <c r="N6" s="89">
        <v>1</v>
      </c>
      <c r="O6" s="90">
        <v>0</v>
      </c>
      <c r="P6" s="91">
        <f>N6+O6</f>
        <v>1</v>
      </c>
      <c r="Q6" s="80">
        <f>IFERROR(P6/M6,"-")</f>
        <v>0.047619047619048</v>
      </c>
      <c r="R6" s="79">
        <v>0</v>
      </c>
      <c r="S6" s="79">
        <v>0</v>
      </c>
      <c r="T6" s="80">
        <f>IFERROR(R6/(P6),"-")</f>
        <v>0</v>
      </c>
      <c r="U6" s="186">
        <f>IFERROR(J6/SUM(N6:O7),"-")</f>
        <v>13200</v>
      </c>
      <c r="V6" s="82">
        <v>1</v>
      </c>
      <c r="W6" s="80">
        <f>IF(P6=0,"-",V6/P6)</f>
        <v>1</v>
      </c>
      <c r="X6" s="185">
        <v>10000</v>
      </c>
      <c r="Y6" s="186">
        <f>IFERROR(X6/P6,"-")</f>
        <v>10000</v>
      </c>
      <c r="Z6" s="186">
        <f>IFERROR(X6/V6,"-")</f>
        <v>10000</v>
      </c>
      <c r="AA6" s="180">
        <f>SUM(X6:X7)-SUM(J6:J7)</f>
        <v>-26000</v>
      </c>
      <c r="AB6" s="83">
        <f>SUM(X6:X7)/SUM(J6:J7)</f>
        <v>0.60606060606061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1</v>
      </c>
      <c r="BP6" s="119">
        <v>1</v>
      </c>
      <c r="BQ6" s="120">
        <f>IFERROR(BP6/BN6,"-")</f>
        <v>1</v>
      </c>
      <c r="BR6" s="121">
        <v>10000</v>
      </c>
      <c r="BS6" s="122">
        <f>IFERROR(BR6/BN6,"-")</f>
        <v>10000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10000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184</v>
      </c>
      <c r="C7" s="189"/>
      <c r="D7" s="189"/>
      <c r="E7" s="189"/>
      <c r="F7" s="189" t="s">
        <v>112</v>
      </c>
      <c r="G7" s="88"/>
      <c r="H7" s="88"/>
      <c r="I7" s="88"/>
      <c r="J7" s="180"/>
      <c r="K7" s="79">
        <v>22</v>
      </c>
      <c r="L7" s="79">
        <v>19</v>
      </c>
      <c r="M7" s="79">
        <v>10</v>
      </c>
      <c r="N7" s="89">
        <v>4</v>
      </c>
      <c r="O7" s="90">
        <v>0</v>
      </c>
      <c r="P7" s="91">
        <f>N7+O7</f>
        <v>4</v>
      </c>
      <c r="Q7" s="80">
        <f>IFERROR(P7/M7,"-")</f>
        <v>0.4</v>
      </c>
      <c r="R7" s="79">
        <v>2</v>
      </c>
      <c r="S7" s="79">
        <v>1</v>
      </c>
      <c r="T7" s="80">
        <f>IFERROR(R7/(P7),"-")</f>
        <v>0.5</v>
      </c>
      <c r="U7" s="186"/>
      <c r="V7" s="82">
        <v>2</v>
      </c>
      <c r="W7" s="80">
        <f>IF(P7=0,"-",V7/P7)</f>
        <v>0.5</v>
      </c>
      <c r="X7" s="185">
        <v>30000</v>
      </c>
      <c r="Y7" s="186">
        <f>IFERROR(X7/P7,"-")</f>
        <v>7500</v>
      </c>
      <c r="Z7" s="186">
        <f>IFERROR(X7/V7,"-")</f>
        <v>15000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0.25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0.25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0.5</v>
      </c>
      <c r="BY7" s="126">
        <v>2</v>
      </c>
      <c r="BZ7" s="127">
        <f>IFERROR(BY7/BW7,"-")</f>
        <v>1</v>
      </c>
      <c r="CA7" s="128">
        <v>30000</v>
      </c>
      <c r="CB7" s="129">
        <f>IFERROR(CA7/BW7,"-")</f>
        <v>15000</v>
      </c>
      <c r="CC7" s="130">
        <v>1</v>
      </c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30000</v>
      </c>
      <c r="CQ7" s="139">
        <v>25000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16.077777777778</v>
      </c>
      <c r="B8" s="189" t="s">
        <v>185</v>
      </c>
      <c r="C8" s="189" t="s">
        <v>186</v>
      </c>
      <c r="D8" s="189" t="s">
        <v>187</v>
      </c>
      <c r="E8" s="189"/>
      <c r="F8" s="189" t="s">
        <v>64</v>
      </c>
      <c r="G8" s="88" t="s">
        <v>188</v>
      </c>
      <c r="H8" s="88" t="s">
        <v>189</v>
      </c>
      <c r="I8" s="88" t="s">
        <v>97</v>
      </c>
      <c r="J8" s="180">
        <v>90000</v>
      </c>
      <c r="K8" s="79">
        <v>10</v>
      </c>
      <c r="L8" s="79">
        <v>0</v>
      </c>
      <c r="M8" s="79">
        <v>38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3103.4482758621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1357000</v>
      </c>
      <c r="AB8" s="83">
        <f>SUM(X8:X9)/SUM(J8:J9)</f>
        <v>16.077777777778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190</v>
      </c>
      <c r="C9" s="189"/>
      <c r="D9" s="189"/>
      <c r="E9" s="189"/>
      <c r="F9" s="189" t="s">
        <v>112</v>
      </c>
      <c r="G9" s="88"/>
      <c r="H9" s="88"/>
      <c r="I9" s="88"/>
      <c r="J9" s="180"/>
      <c r="K9" s="79">
        <v>137</v>
      </c>
      <c r="L9" s="79">
        <v>82</v>
      </c>
      <c r="M9" s="79">
        <v>81</v>
      </c>
      <c r="N9" s="89">
        <v>29</v>
      </c>
      <c r="O9" s="90">
        <v>0</v>
      </c>
      <c r="P9" s="91">
        <f>N9+O9</f>
        <v>29</v>
      </c>
      <c r="Q9" s="80">
        <f>IFERROR(P9/M9,"-")</f>
        <v>0.35802469135802</v>
      </c>
      <c r="R9" s="79">
        <v>17</v>
      </c>
      <c r="S9" s="79">
        <v>3</v>
      </c>
      <c r="T9" s="80">
        <f>IFERROR(R9/(P9),"-")</f>
        <v>0.58620689655172</v>
      </c>
      <c r="U9" s="186"/>
      <c r="V9" s="82">
        <v>10</v>
      </c>
      <c r="W9" s="80">
        <f>IF(P9=0,"-",V9/P9)</f>
        <v>0.3448275862069</v>
      </c>
      <c r="X9" s="185">
        <v>1447000</v>
      </c>
      <c r="Y9" s="186">
        <f>IFERROR(X9/P9,"-")</f>
        <v>49896.551724138</v>
      </c>
      <c r="Z9" s="186">
        <f>IFERROR(X9/V9,"-")</f>
        <v>144700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4</v>
      </c>
      <c r="AN9" s="99">
        <f>IF(P9=0,"",IF(AM9=0,"",(AM9/P9)))</f>
        <v>0.13793103448276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0.068965517241379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5</v>
      </c>
      <c r="BF9" s="111">
        <f>IF(P9=0,"",IF(BE9=0,"",(BE9/P9)))</f>
        <v>0.17241379310345</v>
      </c>
      <c r="BG9" s="110">
        <v>1</v>
      </c>
      <c r="BH9" s="112">
        <f>IFERROR(BG9/BE9,"-")</f>
        <v>0.2</v>
      </c>
      <c r="BI9" s="113">
        <v>3000</v>
      </c>
      <c r="BJ9" s="114">
        <f>IFERROR(BI9/BE9,"-")</f>
        <v>600</v>
      </c>
      <c r="BK9" s="115">
        <v>1</v>
      </c>
      <c r="BL9" s="115"/>
      <c r="BM9" s="115"/>
      <c r="BN9" s="117">
        <v>10</v>
      </c>
      <c r="BO9" s="118">
        <f>IF(P9=0,"",IF(BN9=0,"",(BN9/P9)))</f>
        <v>0.3448275862069</v>
      </c>
      <c r="BP9" s="119">
        <v>4</v>
      </c>
      <c r="BQ9" s="120">
        <f>IFERROR(BP9/BN9,"-")</f>
        <v>0.4</v>
      </c>
      <c r="BR9" s="121">
        <v>112000</v>
      </c>
      <c r="BS9" s="122">
        <f>IFERROR(BR9/BN9,"-")</f>
        <v>11200</v>
      </c>
      <c r="BT9" s="123">
        <v>2</v>
      </c>
      <c r="BU9" s="123"/>
      <c r="BV9" s="123">
        <v>2</v>
      </c>
      <c r="BW9" s="124">
        <v>8</v>
      </c>
      <c r="BX9" s="125">
        <f>IF(P9=0,"",IF(BW9=0,"",(BW9/P9)))</f>
        <v>0.27586206896552</v>
      </c>
      <c r="BY9" s="126">
        <v>5</v>
      </c>
      <c r="BZ9" s="127">
        <f>IFERROR(BY9/BW9,"-")</f>
        <v>0.625</v>
      </c>
      <c r="CA9" s="128">
        <v>1332000</v>
      </c>
      <c r="CB9" s="129">
        <f>IFERROR(CA9/BW9,"-")</f>
        <v>166500</v>
      </c>
      <c r="CC9" s="130">
        <v>1</v>
      </c>
      <c r="CD9" s="130"/>
      <c r="CE9" s="130">
        <v>4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10</v>
      </c>
      <c r="CP9" s="139">
        <v>1447000</v>
      </c>
      <c r="CQ9" s="139">
        <v>688000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0.71794871794872</v>
      </c>
      <c r="B10" s="189" t="s">
        <v>191</v>
      </c>
      <c r="C10" s="189" t="s">
        <v>180</v>
      </c>
      <c r="D10" s="189" t="s">
        <v>187</v>
      </c>
      <c r="E10" s="189"/>
      <c r="F10" s="189" t="s">
        <v>64</v>
      </c>
      <c r="G10" s="88" t="s">
        <v>192</v>
      </c>
      <c r="H10" s="88" t="s">
        <v>189</v>
      </c>
      <c r="I10" s="88" t="s">
        <v>100</v>
      </c>
      <c r="J10" s="180">
        <v>78000</v>
      </c>
      <c r="K10" s="79">
        <v>4</v>
      </c>
      <c r="L10" s="79">
        <v>0</v>
      </c>
      <c r="M10" s="79">
        <v>14</v>
      </c>
      <c r="N10" s="89">
        <v>3</v>
      </c>
      <c r="O10" s="90">
        <v>0</v>
      </c>
      <c r="P10" s="91">
        <f>N10+O10</f>
        <v>3</v>
      </c>
      <c r="Q10" s="80">
        <f>IFERROR(P10/M10,"-")</f>
        <v>0.21428571428571</v>
      </c>
      <c r="R10" s="79">
        <v>2</v>
      </c>
      <c r="S10" s="79">
        <v>0</v>
      </c>
      <c r="T10" s="80">
        <f>IFERROR(R10/(P10),"-")</f>
        <v>0.66666666666667</v>
      </c>
      <c r="U10" s="186">
        <f>IFERROR(J10/SUM(N10:O11),"-")</f>
        <v>7800</v>
      </c>
      <c r="V10" s="82">
        <v>1</v>
      </c>
      <c r="W10" s="80">
        <f>IF(P10=0,"-",V10/P10)</f>
        <v>0.33333333333333</v>
      </c>
      <c r="X10" s="185">
        <v>3000</v>
      </c>
      <c r="Y10" s="186">
        <f>IFERROR(X10/P10,"-")</f>
        <v>1000</v>
      </c>
      <c r="Z10" s="186">
        <f>IFERROR(X10/V10,"-")</f>
        <v>3000</v>
      </c>
      <c r="AA10" s="180">
        <f>SUM(X10:X11)-SUM(J10:J11)</f>
        <v>-22000</v>
      </c>
      <c r="AB10" s="83">
        <f>SUM(X10:X11)/SUM(J10:J11)</f>
        <v>0.71794871794872</v>
      </c>
      <c r="AC10" s="77"/>
      <c r="AD10" s="92">
        <v>1</v>
      </c>
      <c r="AE10" s="93">
        <f>IF(P10=0,"",IF(AD10=0,"",(AD10/P10)))</f>
        <v>0.33333333333333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2</v>
      </c>
      <c r="BO10" s="118">
        <f>IF(P10=0,"",IF(BN10=0,"",(BN10/P10)))</f>
        <v>0.66666666666667</v>
      </c>
      <c r="BP10" s="119">
        <v>1</v>
      </c>
      <c r="BQ10" s="120">
        <f>IFERROR(BP10/BN10,"-")</f>
        <v>0.5</v>
      </c>
      <c r="BR10" s="121">
        <v>3000</v>
      </c>
      <c r="BS10" s="122">
        <f>IFERROR(BR10/BN10,"-")</f>
        <v>1500</v>
      </c>
      <c r="BT10" s="123">
        <v>1</v>
      </c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3000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193</v>
      </c>
      <c r="C11" s="189"/>
      <c r="D11" s="189"/>
      <c r="E11" s="189"/>
      <c r="F11" s="189" t="s">
        <v>112</v>
      </c>
      <c r="G11" s="88"/>
      <c r="H11" s="88"/>
      <c r="I11" s="88"/>
      <c r="J11" s="180"/>
      <c r="K11" s="79">
        <v>45</v>
      </c>
      <c r="L11" s="79">
        <v>34</v>
      </c>
      <c r="M11" s="79">
        <v>12</v>
      </c>
      <c r="N11" s="89">
        <v>7</v>
      </c>
      <c r="O11" s="90">
        <v>0</v>
      </c>
      <c r="P11" s="91">
        <f>N11+O11</f>
        <v>7</v>
      </c>
      <c r="Q11" s="80">
        <f>IFERROR(P11/M11,"-")</f>
        <v>0.58333333333333</v>
      </c>
      <c r="R11" s="79">
        <v>4</v>
      </c>
      <c r="S11" s="79">
        <v>0</v>
      </c>
      <c r="T11" s="80">
        <f>IFERROR(R11/(P11),"-")</f>
        <v>0.57142857142857</v>
      </c>
      <c r="U11" s="186"/>
      <c r="V11" s="82">
        <v>2</v>
      </c>
      <c r="W11" s="80">
        <f>IF(P11=0,"-",V11/P11)</f>
        <v>0.28571428571429</v>
      </c>
      <c r="X11" s="185">
        <v>53000</v>
      </c>
      <c r="Y11" s="186">
        <f>IFERROR(X11/P11,"-")</f>
        <v>7571.4285714286</v>
      </c>
      <c r="Z11" s="186">
        <f>IFERROR(X11/V11,"-")</f>
        <v>26500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0.14285714285714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0.28571428571429</v>
      </c>
      <c r="BG11" s="110">
        <v>1</v>
      </c>
      <c r="BH11" s="112">
        <f>IFERROR(BG11/BE11,"-")</f>
        <v>0.5</v>
      </c>
      <c r="BI11" s="113">
        <v>40000</v>
      </c>
      <c r="BJ11" s="114">
        <f>IFERROR(BI11/BE11,"-")</f>
        <v>20000</v>
      </c>
      <c r="BK11" s="115"/>
      <c r="BL11" s="115"/>
      <c r="BM11" s="115">
        <v>1</v>
      </c>
      <c r="BN11" s="117">
        <v>3</v>
      </c>
      <c r="BO11" s="118">
        <f>IF(P11=0,"",IF(BN11=0,"",(BN11/P11)))</f>
        <v>0.42857142857143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0.14285714285714</v>
      </c>
      <c r="BY11" s="126">
        <v>1</v>
      </c>
      <c r="BZ11" s="127">
        <f>IFERROR(BY11/BW11,"-")</f>
        <v>1</v>
      </c>
      <c r="CA11" s="128">
        <v>13000</v>
      </c>
      <c r="CB11" s="129">
        <f>IFERROR(CA11/BW11,"-")</f>
        <v>13000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53000</v>
      </c>
      <c r="CQ11" s="139">
        <v>40000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0.44444444444444</v>
      </c>
      <c r="B12" s="189" t="s">
        <v>194</v>
      </c>
      <c r="C12" s="189" t="s">
        <v>186</v>
      </c>
      <c r="D12" s="189" t="s">
        <v>181</v>
      </c>
      <c r="E12" s="189"/>
      <c r="F12" s="189" t="s">
        <v>64</v>
      </c>
      <c r="G12" s="88" t="s">
        <v>195</v>
      </c>
      <c r="H12" s="88" t="s">
        <v>183</v>
      </c>
      <c r="I12" s="88" t="s">
        <v>196</v>
      </c>
      <c r="J12" s="180">
        <v>90000</v>
      </c>
      <c r="K12" s="79">
        <v>23</v>
      </c>
      <c r="L12" s="79">
        <v>0</v>
      </c>
      <c r="M12" s="79">
        <v>66</v>
      </c>
      <c r="N12" s="89">
        <v>5</v>
      </c>
      <c r="O12" s="90">
        <v>0</v>
      </c>
      <c r="P12" s="91">
        <f>N12+O12</f>
        <v>5</v>
      </c>
      <c r="Q12" s="80">
        <f>IFERROR(P12/M12,"-")</f>
        <v>0.075757575757576</v>
      </c>
      <c r="R12" s="79">
        <v>2</v>
      </c>
      <c r="S12" s="79">
        <v>1</v>
      </c>
      <c r="T12" s="80">
        <f>IFERROR(R12/(P12),"-")</f>
        <v>0.4</v>
      </c>
      <c r="U12" s="186">
        <f>IFERROR(J12/SUM(N12:O13),"-")</f>
        <v>4736.8421052632</v>
      </c>
      <c r="V12" s="82">
        <v>1</v>
      </c>
      <c r="W12" s="80">
        <f>IF(P12=0,"-",V12/P12)</f>
        <v>0.2</v>
      </c>
      <c r="X12" s="185">
        <v>5000</v>
      </c>
      <c r="Y12" s="186">
        <f>IFERROR(X12/P12,"-")</f>
        <v>1000</v>
      </c>
      <c r="Z12" s="186">
        <f>IFERROR(X12/V12,"-")</f>
        <v>5000</v>
      </c>
      <c r="AA12" s="180">
        <f>SUM(X12:X13)-SUM(J12:J13)</f>
        <v>-50000</v>
      </c>
      <c r="AB12" s="83">
        <f>SUM(X12:X13)/SUM(J12:J13)</f>
        <v>0.44444444444444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0.4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0.2</v>
      </c>
      <c r="AX12" s="104">
        <v>1</v>
      </c>
      <c r="AY12" s="106">
        <f>IFERROR(AX12/AV12,"-")</f>
        <v>1</v>
      </c>
      <c r="AZ12" s="107">
        <v>5000</v>
      </c>
      <c r="BA12" s="108">
        <f>IFERROR(AZ12/AV12,"-")</f>
        <v>5000</v>
      </c>
      <c r="BB12" s="109">
        <v>1</v>
      </c>
      <c r="BC12" s="109"/>
      <c r="BD12" s="109"/>
      <c r="BE12" s="110">
        <v>1</v>
      </c>
      <c r="BF12" s="111">
        <f>IF(P12=0,"",IF(BE12=0,"",(BE12/P12)))</f>
        <v>0.2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0.2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5000</v>
      </c>
      <c r="CQ12" s="139">
        <v>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197</v>
      </c>
      <c r="C13" s="189"/>
      <c r="D13" s="189"/>
      <c r="E13" s="189"/>
      <c r="F13" s="189" t="s">
        <v>112</v>
      </c>
      <c r="G13" s="88"/>
      <c r="H13" s="88"/>
      <c r="I13" s="88"/>
      <c r="J13" s="180"/>
      <c r="K13" s="79">
        <v>118</v>
      </c>
      <c r="L13" s="79">
        <v>65</v>
      </c>
      <c r="M13" s="79">
        <v>70</v>
      </c>
      <c r="N13" s="89">
        <v>14</v>
      </c>
      <c r="O13" s="90">
        <v>0</v>
      </c>
      <c r="P13" s="91">
        <f>N13+O13</f>
        <v>14</v>
      </c>
      <c r="Q13" s="80">
        <f>IFERROR(P13/M13,"-")</f>
        <v>0.2</v>
      </c>
      <c r="R13" s="79">
        <v>8</v>
      </c>
      <c r="S13" s="79">
        <v>0</v>
      </c>
      <c r="T13" s="80">
        <f>IFERROR(R13/(P13),"-")</f>
        <v>0.57142857142857</v>
      </c>
      <c r="U13" s="186"/>
      <c r="V13" s="82">
        <v>2</v>
      </c>
      <c r="W13" s="80">
        <f>IF(P13=0,"-",V13/P13)</f>
        <v>0.14285714285714</v>
      </c>
      <c r="X13" s="185">
        <v>35000</v>
      </c>
      <c r="Y13" s="186">
        <f>IFERROR(X13/P13,"-")</f>
        <v>2500</v>
      </c>
      <c r="Z13" s="186">
        <f>IFERROR(X13/V13,"-")</f>
        <v>17500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0.071428571428571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3</v>
      </c>
      <c r="AW13" s="105">
        <f>IF(P13=0,"",IF(AV13=0,"",(AV13/P13)))</f>
        <v>0.21428571428571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3</v>
      </c>
      <c r="BF13" s="111">
        <f>IF(P13=0,"",IF(BE13=0,"",(BE13/P13)))</f>
        <v>0.21428571428571</v>
      </c>
      <c r="BG13" s="110">
        <v>1</v>
      </c>
      <c r="BH13" s="112">
        <f>IFERROR(BG13/BE13,"-")</f>
        <v>0.33333333333333</v>
      </c>
      <c r="BI13" s="113">
        <v>15000</v>
      </c>
      <c r="BJ13" s="114">
        <f>IFERROR(BI13/BE13,"-")</f>
        <v>5000</v>
      </c>
      <c r="BK13" s="115"/>
      <c r="BL13" s="115"/>
      <c r="BM13" s="115">
        <v>1</v>
      </c>
      <c r="BN13" s="117">
        <v>7</v>
      </c>
      <c r="BO13" s="118">
        <f>IF(P13=0,"",IF(BN13=0,"",(BN13/P13)))</f>
        <v>0.5</v>
      </c>
      <c r="BP13" s="119">
        <v>1</v>
      </c>
      <c r="BQ13" s="120">
        <f>IFERROR(BP13/BN13,"-")</f>
        <v>0.14285714285714</v>
      </c>
      <c r="BR13" s="121">
        <v>20000</v>
      </c>
      <c r="BS13" s="122">
        <f>IFERROR(BR13/BN13,"-")</f>
        <v>2857.1428571429</v>
      </c>
      <c r="BT13" s="123"/>
      <c r="BU13" s="123"/>
      <c r="BV13" s="123">
        <v>1</v>
      </c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2</v>
      </c>
      <c r="CP13" s="139">
        <v>35000</v>
      </c>
      <c r="CQ13" s="139">
        <v>20000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0.682</v>
      </c>
      <c r="B14" s="189" t="s">
        <v>198</v>
      </c>
      <c r="C14" s="189"/>
      <c r="D14" s="189"/>
      <c r="E14" s="189"/>
      <c r="F14" s="189" t="s">
        <v>64</v>
      </c>
      <c r="G14" s="88" t="s">
        <v>199</v>
      </c>
      <c r="H14" s="88"/>
      <c r="I14" s="88" t="s">
        <v>172</v>
      </c>
      <c r="J14" s="180">
        <v>1500000</v>
      </c>
      <c r="K14" s="79">
        <v>142</v>
      </c>
      <c r="L14" s="79">
        <v>0</v>
      </c>
      <c r="M14" s="79">
        <v>515</v>
      </c>
      <c r="N14" s="89">
        <v>48</v>
      </c>
      <c r="O14" s="90">
        <v>0</v>
      </c>
      <c r="P14" s="91">
        <f>N14+O14</f>
        <v>48</v>
      </c>
      <c r="Q14" s="80">
        <f>IFERROR(P14/M14,"-")</f>
        <v>0.093203883495146</v>
      </c>
      <c r="R14" s="79">
        <v>9</v>
      </c>
      <c r="S14" s="79">
        <v>14</v>
      </c>
      <c r="T14" s="80">
        <f>IFERROR(R14/(P14),"-")</f>
        <v>0.1875</v>
      </c>
      <c r="U14" s="186">
        <f>IFERROR(J14/SUM(N14:O19),"-")</f>
        <v>10638.29787234</v>
      </c>
      <c r="V14" s="82">
        <v>9</v>
      </c>
      <c r="W14" s="80">
        <f>IF(P14=0,"-",V14/P14)</f>
        <v>0.1875</v>
      </c>
      <c r="X14" s="185">
        <v>385000</v>
      </c>
      <c r="Y14" s="186">
        <f>IFERROR(X14/P14,"-")</f>
        <v>8020.8333333333</v>
      </c>
      <c r="Z14" s="186">
        <f>IFERROR(X14/V14,"-")</f>
        <v>42777.777777778</v>
      </c>
      <c r="AA14" s="180">
        <f>SUM(X14:X19)-SUM(J14:J19)</f>
        <v>-477000</v>
      </c>
      <c r="AB14" s="83">
        <f>SUM(X14:X19)/SUM(J14:J19)</f>
        <v>0.682</v>
      </c>
      <c r="AC14" s="77"/>
      <c r="AD14" s="92">
        <v>4</v>
      </c>
      <c r="AE14" s="93">
        <f>IF(P14=0,"",IF(AD14=0,"",(AD14/P14)))</f>
        <v>0.083333333333333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>
        <v>10</v>
      </c>
      <c r="AN14" s="99">
        <f>IF(P14=0,"",IF(AM14=0,"",(AM14/P14)))</f>
        <v>0.20833333333333</v>
      </c>
      <c r="AO14" s="98">
        <v>2</v>
      </c>
      <c r="AP14" s="100">
        <f>IFERROR(AO14/AM14,"-")</f>
        <v>0.2</v>
      </c>
      <c r="AQ14" s="101">
        <v>8000</v>
      </c>
      <c r="AR14" s="102">
        <f>IFERROR(AQ14/AM14,"-")</f>
        <v>800</v>
      </c>
      <c r="AS14" s="103">
        <v>2</v>
      </c>
      <c r="AT14" s="103"/>
      <c r="AU14" s="103"/>
      <c r="AV14" s="104">
        <v>4</v>
      </c>
      <c r="AW14" s="105">
        <f>IF(P14=0,"",IF(AV14=0,"",(AV14/P14)))</f>
        <v>0.083333333333333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17</v>
      </c>
      <c r="BF14" s="111">
        <f>IF(P14=0,"",IF(BE14=0,"",(BE14/P14)))</f>
        <v>0.35416666666667</v>
      </c>
      <c r="BG14" s="110">
        <v>3</v>
      </c>
      <c r="BH14" s="112">
        <f>IFERROR(BG14/BE14,"-")</f>
        <v>0.17647058823529</v>
      </c>
      <c r="BI14" s="113">
        <v>73000</v>
      </c>
      <c r="BJ14" s="114">
        <f>IFERROR(BI14/BE14,"-")</f>
        <v>4294.1176470588</v>
      </c>
      <c r="BK14" s="115">
        <v>1</v>
      </c>
      <c r="BL14" s="115"/>
      <c r="BM14" s="115">
        <v>2</v>
      </c>
      <c r="BN14" s="117">
        <v>12</v>
      </c>
      <c r="BO14" s="118">
        <f>IF(P14=0,"",IF(BN14=0,"",(BN14/P14)))</f>
        <v>0.25</v>
      </c>
      <c r="BP14" s="119">
        <v>4</v>
      </c>
      <c r="BQ14" s="120">
        <f>IFERROR(BP14/BN14,"-")</f>
        <v>0.33333333333333</v>
      </c>
      <c r="BR14" s="121">
        <v>304000</v>
      </c>
      <c r="BS14" s="122">
        <f>IFERROR(BR14/BN14,"-")</f>
        <v>25333.333333333</v>
      </c>
      <c r="BT14" s="123">
        <v>1</v>
      </c>
      <c r="BU14" s="123"/>
      <c r="BV14" s="123">
        <v>3</v>
      </c>
      <c r="BW14" s="124">
        <v>1</v>
      </c>
      <c r="BX14" s="125">
        <f>IF(P14=0,"",IF(BW14=0,"",(BW14/P14)))</f>
        <v>0.020833333333333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9</v>
      </c>
      <c r="CP14" s="139">
        <v>385000</v>
      </c>
      <c r="CQ14" s="139">
        <v>178000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200</v>
      </c>
      <c r="C15" s="189"/>
      <c r="D15" s="189"/>
      <c r="E15" s="189"/>
      <c r="F15" s="189" t="s">
        <v>64</v>
      </c>
      <c r="G15" s="88"/>
      <c r="H15" s="88"/>
      <c r="I15" s="88"/>
      <c r="J15" s="180"/>
      <c r="K15" s="79">
        <v>0</v>
      </c>
      <c r="L15" s="79">
        <v>0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186"/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201</v>
      </c>
      <c r="C16" s="189"/>
      <c r="D16" s="189"/>
      <c r="E16" s="189"/>
      <c r="F16" s="189" t="s">
        <v>64</v>
      </c>
      <c r="G16" s="88"/>
      <c r="H16" s="88"/>
      <c r="I16" s="88"/>
      <c r="J16" s="180"/>
      <c r="K16" s="79">
        <v>0</v>
      </c>
      <c r="L16" s="79">
        <v>0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186"/>
      <c r="V16" s="82">
        <v>0</v>
      </c>
      <c r="W16" s="80" t="str">
        <f>IF(P16=0,"-",V16/P16)</f>
        <v>-</v>
      </c>
      <c r="X16" s="185">
        <v>0</v>
      </c>
      <c r="Y16" s="186" t="str">
        <f>IFERROR(X16/P16,"-")</f>
        <v>-</v>
      </c>
      <c r="Z16" s="186" t="str">
        <f>IFERROR(X16/V16,"-")</f>
        <v>-</v>
      </c>
      <c r="AA16" s="18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202</v>
      </c>
      <c r="C17" s="189"/>
      <c r="D17" s="189"/>
      <c r="E17" s="189"/>
      <c r="F17" s="189" t="s">
        <v>112</v>
      </c>
      <c r="G17" s="88"/>
      <c r="H17" s="88"/>
      <c r="I17" s="88"/>
      <c r="J17" s="180"/>
      <c r="K17" s="79">
        <v>34</v>
      </c>
      <c r="L17" s="79">
        <v>10</v>
      </c>
      <c r="M17" s="79">
        <v>10</v>
      </c>
      <c r="N17" s="89">
        <v>3</v>
      </c>
      <c r="O17" s="90">
        <v>0</v>
      </c>
      <c r="P17" s="91">
        <f>N17+O17</f>
        <v>3</v>
      </c>
      <c r="Q17" s="80">
        <f>IFERROR(P17/M17,"-")</f>
        <v>0.3</v>
      </c>
      <c r="R17" s="79">
        <v>3</v>
      </c>
      <c r="S17" s="79">
        <v>0</v>
      </c>
      <c r="T17" s="80">
        <f>IFERROR(R17/(P17),"-")</f>
        <v>1</v>
      </c>
      <c r="U17" s="186"/>
      <c r="V17" s="82">
        <v>2</v>
      </c>
      <c r="W17" s="80">
        <f>IF(P17=0,"-",V17/P17)</f>
        <v>0.66666666666667</v>
      </c>
      <c r="X17" s="185">
        <v>120000</v>
      </c>
      <c r="Y17" s="186">
        <f>IFERROR(X17/P17,"-")</f>
        <v>40000</v>
      </c>
      <c r="Z17" s="186">
        <f>IFERROR(X17/V17,"-")</f>
        <v>60000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2</v>
      </c>
      <c r="BO17" s="118">
        <f>IF(P17=0,"",IF(BN17=0,"",(BN17/P17)))</f>
        <v>0.66666666666667</v>
      </c>
      <c r="BP17" s="119">
        <v>2</v>
      </c>
      <c r="BQ17" s="120">
        <f>IFERROR(BP17/BN17,"-")</f>
        <v>1</v>
      </c>
      <c r="BR17" s="121">
        <v>120000</v>
      </c>
      <c r="BS17" s="122">
        <f>IFERROR(BR17/BN17,"-")</f>
        <v>60000</v>
      </c>
      <c r="BT17" s="123"/>
      <c r="BU17" s="123">
        <v>1</v>
      </c>
      <c r="BV17" s="123">
        <v>1</v>
      </c>
      <c r="BW17" s="124">
        <v>1</v>
      </c>
      <c r="BX17" s="125">
        <f>IF(P17=0,"",IF(BW17=0,"",(BW17/P17)))</f>
        <v>0.33333333333333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120000</v>
      </c>
      <c r="CQ17" s="139">
        <v>112000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/>
      <c r="B18" s="189" t="s">
        <v>203</v>
      </c>
      <c r="C18" s="189"/>
      <c r="D18" s="189"/>
      <c r="E18" s="189"/>
      <c r="F18" s="189" t="s">
        <v>112</v>
      </c>
      <c r="G18" s="88"/>
      <c r="H18" s="88"/>
      <c r="I18" s="88"/>
      <c r="J18" s="180"/>
      <c r="K18" s="79">
        <v>639</v>
      </c>
      <c r="L18" s="79">
        <v>342</v>
      </c>
      <c r="M18" s="79">
        <v>245</v>
      </c>
      <c r="N18" s="89">
        <v>89</v>
      </c>
      <c r="O18" s="90">
        <v>0</v>
      </c>
      <c r="P18" s="91">
        <f>N18+O18</f>
        <v>89</v>
      </c>
      <c r="Q18" s="80">
        <f>IFERROR(P18/M18,"-")</f>
        <v>0.36326530612245</v>
      </c>
      <c r="R18" s="79">
        <v>33</v>
      </c>
      <c r="S18" s="79">
        <v>10</v>
      </c>
      <c r="T18" s="80">
        <f>IFERROR(R18/(P18),"-")</f>
        <v>0.37078651685393</v>
      </c>
      <c r="U18" s="186"/>
      <c r="V18" s="82">
        <v>26</v>
      </c>
      <c r="W18" s="80">
        <f>IF(P18=0,"-",V18/P18)</f>
        <v>0.29213483146067</v>
      </c>
      <c r="X18" s="185">
        <v>473000</v>
      </c>
      <c r="Y18" s="186">
        <f>IFERROR(X18/P18,"-")</f>
        <v>5314.606741573</v>
      </c>
      <c r="Z18" s="186">
        <f>IFERROR(X18/V18,"-")</f>
        <v>18192.307692308</v>
      </c>
      <c r="AA18" s="180"/>
      <c r="AB18" s="83"/>
      <c r="AC18" s="77"/>
      <c r="AD18" s="92">
        <v>4</v>
      </c>
      <c r="AE18" s="93">
        <f>IF(P18=0,"",IF(AD18=0,"",(AD18/P18)))</f>
        <v>0.044943820224719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>
        <v>11</v>
      </c>
      <c r="AN18" s="99">
        <f>IF(P18=0,"",IF(AM18=0,"",(AM18/P18)))</f>
        <v>0.12359550561798</v>
      </c>
      <c r="AO18" s="98">
        <v>3</v>
      </c>
      <c r="AP18" s="100">
        <f>IFERROR(AO18/AM18,"-")</f>
        <v>0.27272727272727</v>
      </c>
      <c r="AQ18" s="101">
        <v>21000</v>
      </c>
      <c r="AR18" s="102">
        <f>IFERROR(AQ18/AM18,"-")</f>
        <v>1909.0909090909</v>
      </c>
      <c r="AS18" s="103">
        <v>2</v>
      </c>
      <c r="AT18" s="103"/>
      <c r="AU18" s="103">
        <v>1</v>
      </c>
      <c r="AV18" s="104">
        <v>9</v>
      </c>
      <c r="AW18" s="105">
        <f>IF(P18=0,"",IF(AV18=0,"",(AV18/P18)))</f>
        <v>0.10112359550562</v>
      </c>
      <c r="AX18" s="104">
        <v>1</v>
      </c>
      <c r="AY18" s="106">
        <f>IFERROR(AX18/AV18,"-")</f>
        <v>0.11111111111111</v>
      </c>
      <c r="AZ18" s="107">
        <v>40000</v>
      </c>
      <c r="BA18" s="108">
        <f>IFERROR(AZ18/AV18,"-")</f>
        <v>4444.4444444444</v>
      </c>
      <c r="BB18" s="109"/>
      <c r="BC18" s="109"/>
      <c r="BD18" s="109">
        <v>1</v>
      </c>
      <c r="BE18" s="110">
        <v>21</v>
      </c>
      <c r="BF18" s="111">
        <f>IF(P18=0,"",IF(BE18=0,"",(BE18/P18)))</f>
        <v>0.23595505617978</v>
      </c>
      <c r="BG18" s="110">
        <v>7</v>
      </c>
      <c r="BH18" s="112">
        <f>IFERROR(BG18/BE18,"-")</f>
        <v>0.33333333333333</v>
      </c>
      <c r="BI18" s="113">
        <v>62000</v>
      </c>
      <c r="BJ18" s="114">
        <f>IFERROR(BI18/BE18,"-")</f>
        <v>2952.380952381</v>
      </c>
      <c r="BK18" s="115">
        <v>4</v>
      </c>
      <c r="BL18" s="115">
        <v>2</v>
      </c>
      <c r="BM18" s="115">
        <v>1</v>
      </c>
      <c r="BN18" s="117">
        <v>27</v>
      </c>
      <c r="BO18" s="118">
        <f>IF(P18=0,"",IF(BN18=0,"",(BN18/P18)))</f>
        <v>0.30337078651685</v>
      </c>
      <c r="BP18" s="119">
        <v>6</v>
      </c>
      <c r="BQ18" s="120">
        <f>IFERROR(BP18/BN18,"-")</f>
        <v>0.22222222222222</v>
      </c>
      <c r="BR18" s="121">
        <v>46000</v>
      </c>
      <c r="BS18" s="122">
        <f>IFERROR(BR18/BN18,"-")</f>
        <v>1703.7037037037</v>
      </c>
      <c r="BT18" s="123">
        <v>4</v>
      </c>
      <c r="BU18" s="123">
        <v>2</v>
      </c>
      <c r="BV18" s="123"/>
      <c r="BW18" s="124">
        <v>14</v>
      </c>
      <c r="BX18" s="125">
        <f>IF(P18=0,"",IF(BW18=0,"",(BW18/P18)))</f>
        <v>0.15730337078652</v>
      </c>
      <c r="BY18" s="126">
        <v>7</v>
      </c>
      <c r="BZ18" s="127">
        <f>IFERROR(BY18/BW18,"-")</f>
        <v>0.5</v>
      </c>
      <c r="CA18" s="128">
        <v>241000</v>
      </c>
      <c r="CB18" s="129">
        <f>IFERROR(CA18/BW18,"-")</f>
        <v>17214.285714286</v>
      </c>
      <c r="CC18" s="130">
        <v>2</v>
      </c>
      <c r="CD18" s="130"/>
      <c r="CE18" s="130">
        <v>5</v>
      </c>
      <c r="CF18" s="131">
        <v>3</v>
      </c>
      <c r="CG18" s="132">
        <f>IF(P18=0,"",IF(CF18=0,"",(CF18/P18)))</f>
        <v>0.033707865168539</v>
      </c>
      <c r="CH18" s="133">
        <v>2</v>
      </c>
      <c r="CI18" s="134">
        <f>IFERROR(CH18/CF18,"-")</f>
        <v>0.66666666666667</v>
      </c>
      <c r="CJ18" s="135">
        <v>63000</v>
      </c>
      <c r="CK18" s="136">
        <f>IFERROR(CJ18/CF18,"-")</f>
        <v>21000</v>
      </c>
      <c r="CL18" s="137">
        <v>1</v>
      </c>
      <c r="CM18" s="137">
        <v>1</v>
      </c>
      <c r="CN18" s="137"/>
      <c r="CO18" s="138">
        <v>26</v>
      </c>
      <c r="CP18" s="139">
        <v>473000</v>
      </c>
      <c r="CQ18" s="139">
        <v>73000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204</v>
      </c>
      <c r="C19" s="189"/>
      <c r="D19" s="189"/>
      <c r="E19" s="189"/>
      <c r="F19" s="189" t="s">
        <v>112</v>
      </c>
      <c r="G19" s="88"/>
      <c r="H19" s="88"/>
      <c r="I19" s="88"/>
      <c r="J19" s="180"/>
      <c r="K19" s="79">
        <v>11</v>
      </c>
      <c r="L19" s="79">
        <v>8</v>
      </c>
      <c r="M19" s="79">
        <v>6</v>
      </c>
      <c r="N19" s="89">
        <v>1</v>
      </c>
      <c r="O19" s="90">
        <v>0</v>
      </c>
      <c r="P19" s="91">
        <f>N19+O19</f>
        <v>1</v>
      </c>
      <c r="Q19" s="80">
        <f>IFERROR(P19/M19,"-")</f>
        <v>0.16666666666667</v>
      </c>
      <c r="R19" s="79">
        <v>0</v>
      </c>
      <c r="S19" s="79">
        <v>1</v>
      </c>
      <c r="T19" s="80">
        <f>IFERROR(R19/(P19),"-")</f>
        <v>0</v>
      </c>
      <c r="U19" s="186"/>
      <c r="V19" s="82">
        <v>1</v>
      </c>
      <c r="W19" s="80">
        <f>IF(P19=0,"-",V19/P19)</f>
        <v>1</v>
      </c>
      <c r="X19" s="185">
        <v>45000</v>
      </c>
      <c r="Y19" s="186">
        <f>IFERROR(X19/P19,"-")</f>
        <v>45000</v>
      </c>
      <c r="Z19" s="186">
        <f>IFERROR(X19/V19,"-")</f>
        <v>45000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1</v>
      </c>
      <c r="BP19" s="119">
        <v>1</v>
      </c>
      <c r="BQ19" s="120">
        <f>IFERROR(BP19/BN19,"-")</f>
        <v>1</v>
      </c>
      <c r="BR19" s="121">
        <v>45000</v>
      </c>
      <c r="BS19" s="122">
        <f>IFERROR(BR19/BN19,"-")</f>
        <v>45000</v>
      </c>
      <c r="BT19" s="123"/>
      <c r="BU19" s="123"/>
      <c r="BV19" s="123">
        <v>1</v>
      </c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45000</v>
      </c>
      <c r="CQ19" s="139">
        <v>45000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18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187"/>
      <c r="V20" s="25"/>
      <c r="W20" s="25"/>
      <c r="X20" s="187"/>
      <c r="Y20" s="187"/>
      <c r="Z20" s="187"/>
      <c r="AA20" s="18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18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187"/>
      <c r="V21" s="25"/>
      <c r="W21" s="25"/>
      <c r="X21" s="187"/>
      <c r="Y21" s="187"/>
      <c r="Z21" s="187"/>
      <c r="AA21" s="18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1.4287280701754</v>
      </c>
      <c r="B22" s="39"/>
      <c r="C22" s="39"/>
      <c r="D22" s="39"/>
      <c r="E22" s="39"/>
      <c r="F22" s="39"/>
      <c r="G22" s="40" t="s">
        <v>205</v>
      </c>
      <c r="H22" s="40"/>
      <c r="I22" s="40"/>
      <c r="J22" s="183">
        <f>SUM(J6:J21)</f>
        <v>1824000</v>
      </c>
      <c r="K22" s="41">
        <f>SUM(K6:K21)</f>
        <v>1190</v>
      </c>
      <c r="L22" s="41">
        <f>SUM(L6:L21)</f>
        <v>560</v>
      </c>
      <c r="M22" s="41">
        <f>SUM(M6:M21)</f>
        <v>1088</v>
      </c>
      <c r="N22" s="41">
        <f>SUM(N6:N21)</f>
        <v>204</v>
      </c>
      <c r="O22" s="41">
        <f>SUM(O6:O21)</f>
        <v>0</v>
      </c>
      <c r="P22" s="41">
        <f>SUM(P6:P21)</f>
        <v>204</v>
      </c>
      <c r="Q22" s="42">
        <f>IFERROR(P22/M22,"-")</f>
        <v>0.1875</v>
      </c>
      <c r="R22" s="76">
        <f>SUM(R6:R21)</f>
        <v>80</v>
      </c>
      <c r="S22" s="76">
        <f>SUM(S6:S21)</f>
        <v>30</v>
      </c>
      <c r="T22" s="42">
        <f>IFERROR(R22/P22,"-")</f>
        <v>0.3921568627451</v>
      </c>
      <c r="U22" s="188">
        <f>IFERROR(J22/P22,"-")</f>
        <v>8941.1764705882</v>
      </c>
      <c r="V22" s="44">
        <f>SUM(V6:V21)</f>
        <v>57</v>
      </c>
      <c r="W22" s="42">
        <f>IFERROR(V22/P22,"-")</f>
        <v>0.27941176470588</v>
      </c>
      <c r="X22" s="183">
        <f>SUM(X6:X21)</f>
        <v>2606000</v>
      </c>
      <c r="Y22" s="183">
        <f>IFERROR(X22/P22,"-")</f>
        <v>12774.509803922</v>
      </c>
      <c r="Z22" s="183">
        <f>IFERROR(X22/V22,"-")</f>
        <v>45719.298245614</v>
      </c>
      <c r="AA22" s="183">
        <f>X22-J22</f>
        <v>782000</v>
      </c>
      <c r="AB22" s="45">
        <f>X22/J22</f>
        <v>1.4287280701754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9"/>
    <mergeCell ref="J14:J19"/>
    <mergeCell ref="U14:U19"/>
    <mergeCell ref="AA14:AA19"/>
    <mergeCell ref="AB14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