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<sst xmlns="http://schemas.openxmlformats.org/spreadsheetml/2006/main" uniqueCount="153">
  <si>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</si>
  <si>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</si>
  <si>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</si>
  <si>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</si>
  <si>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</si>
  <si>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</si>
  <si>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</si>
  <si>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</si>
  <si>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</si>
  <si>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</si>
  <si>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</si>
  <si>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</si>
  <si>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</si>
  <si>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</si>
  <si>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</si>
  <si>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</si>
  <si>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</si>
  <si>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</si>
  <si>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</si>
  <si>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</si>
  <si>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</si>
  <si>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</si>
  <si>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</si>
  <si>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</si>
  <si>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</si>
  <si>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</si>
  <si>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</si>
  <si>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</si>
  <si>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</si>
  <si>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</si>
  <si>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</si>
  <si>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</si>
  <si>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</si>
  <si>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</si>
  <si>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</si>
  <si>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</si>
  <si>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</si>
  <si>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</si>
  <si>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</si>
  <si>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</si>
  <si>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</si>
  <si>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</si>
  <si>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</si>
  <si>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</si>
  <si>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</si>
  <si>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</si>
  <si>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</si>
  <si>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</si>
  <si>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</si>
  <si>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</si>
  <si>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</si>
  <si>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</si>
  <si>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</si>
  <si>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</si>
  <si>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</si>
  <si>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</si>
  <si>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</si>
  <si>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sd1362</t>
  </si>
  <si>
    <t>インターカラー</t>
  </si>
  <si>
    <t>日の丸版</t>
  </si>
  <si>
    <t>やめられない、止まらない。だって私・・・</t>
  </si>
  <si>
    <t>lp02</t>
  </si>
  <si>
    <t>デイリースポーツ関西</t>
  </si>
  <si>
    <t>全5段・半5段段つかみ10段保証</t>
  </si>
  <si>
    <t>10段保証</t>
  </si>
  <si>
    <t>sd1363</t>
  </si>
  <si>
    <t>雑誌版</t>
  </si>
  <si>
    <t>学生いません！ギャルもいません！熟女！熟女！熟女！熟女！</t>
  </si>
  <si>
    <t>sd1364</t>
  </si>
  <si>
    <t>黒：右女3</t>
  </si>
  <si>
    <t>3人会ったらその内1人は超絶美人</t>
  </si>
  <si>
    <t>sd1365</t>
  </si>
  <si>
    <t>黒：熟女版</t>
  </si>
  <si>
    <t>アウトドアよりも家でビール。1人よりも2人でラブラブ。</t>
  </si>
  <si>
    <t>sd1366</t>
  </si>
  <si>
    <t>黒：C版</t>
  </si>
  <si>
    <t>求む！50歳以上の女性と</t>
  </si>
  <si>
    <t>sd1367</t>
  </si>
  <si>
    <t>(空電共通)</t>
  </si>
  <si>
    <t>空電</t>
  </si>
  <si>
    <t>sd1368</t>
  </si>
  <si>
    <t>①大正版</t>
  </si>
  <si>
    <t>①70歳までの出会いリクルート</t>
  </si>
  <si>
    <t>サンスポ関東</t>
  </si>
  <si>
    <t>半2段・半3段つかみ10段保証</t>
  </si>
  <si>
    <t>1～10日</t>
  </si>
  <si>
    <t>sd1369</t>
  </si>
  <si>
    <t>②黒：右女3</t>
  </si>
  <si>
    <t>②もう５０代の熟女だけど、試しに付き合ってみる？</t>
  </si>
  <si>
    <t>11～20日</t>
  </si>
  <si>
    <t>sd1370</t>
  </si>
  <si>
    <t>③旧デイリー風</t>
  </si>
  <si>
    <t>③中高年の出会いの場である○○に危機</t>
  </si>
  <si>
    <t>21～31日</t>
  </si>
  <si>
    <t>sd1371</t>
  </si>
  <si>
    <t>sd1372</t>
  </si>
  <si>
    <t>サンスポ関西</t>
  </si>
  <si>
    <t>sd1373</t>
  </si>
  <si>
    <t>sd1374</t>
  </si>
  <si>
    <t>sd1375</t>
  </si>
  <si>
    <t>sd1376</t>
  </si>
  <si>
    <t>もう５０代の熟女だけど、試しに付き合ってみる？</t>
  </si>
  <si>
    <t>スポニチ西部</t>
  </si>
  <si>
    <t>半2段つかみ10段保証</t>
  </si>
  <si>
    <t>sd1377</t>
  </si>
  <si>
    <t>sd1378</t>
  </si>
  <si>
    <t>右女3</t>
  </si>
  <si>
    <t>(新txt)もう５０代の熟女だけど、試しに付き合ってみる？</t>
  </si>
  <si>
    <t>東スポ</t>
  </si>
  <si>
    <t>全2段金土 8回セット</t>
  </si>
  <si>
    <t>6/1～</t>
  </si>
  <si>
    <t>sd1379</t>
  </si>
  <si>
    <t>本日開始！・女性から連絡をくれる・操作苦手でも出来る　4大特典①登録無料②年会費0円（翌年以降もずっと③1500円分ポイントサービス！④コンシェルジュがサポート！）</t>
  </si>
  <si>
    <t>sd1380</t>
  </si>
  <si>
    <t>旧デイリー風</t>
  </si>
  <si>
    <t>学生いません。ギャルいません。熟女、熟女、熟女</t>
  </si>
  <si>
    <t>sd1381</t>
  </si>
  <si>
    <t>sd1382</t>
  </si>
  <si>
    <t>①黒：右女3</t>
  </si>
  <si>
    <t>124「出会いのサポートいたします」</t>
  </si>
  <si>
    <t>スポーツ報知関東</t>
  </si>
  <si>
    <t>半2段つかみ20段保証</t>
  </si>
  <si>
    <t>20段保証</t>
  </si>
  <si>
    <t>sd1383</t>
  </si>
  <si>
    <t>②旧デイリー風</t>
  </si>
  <si>
    <t>125「本広告を見てご登録の方限定。貴方を優先的にご紹介します」</t>
  </si>
  <si>
    <t>半3段つかみ20段保証</t>
  </si>
  <si>
    <t>sd1384</t>
  </si>
  <si>
    <t>③大正版</t>
  </si>
  <si>
    <t>126「ご紹介！老後を楽しく過ごすための出会い活用術」</t>
  </si>
  <si>
    <t>半5段つかみ20段保証</t>
  </si>
  <si>
    <t>sd1385</t>
  </si>
  <si>
    <t>sd1386</t>
  </si>
  <si>
    <t>黒：記事版</t>
  </si>
  <si>
    <t>1C終面全5段</t>
  </si>
  <si>
    <t>6月19日(金)</t>
  </si>
  <si>
    <t>sd1387</t>
  </si>
  <si>
    <t>sd1388</t>
  </si>
  <si>
    <t>東スポ・大スポ・九スポ・中京</t>
  </si>
  <si>
    <t>記事枠</t>
  </si>
  <si>
    <t>6月25日(木)</t>
  </si>
  <si>
    <t>sd1389</t>
  </si>
  <si>
    <t>新聞 TOTAL</t>
  </si>
  <si>
    <t>●雑誌 広告</t>
  </si>
  <si>
    <t>dz100</t>
  </si>
  <si>
    <t>リイド社</t>
  </si>
  <si>
    <t>1604FLASH</t>
  </si>
  <si>
    <t>中高年の出会いの場である○○に危機</t>
  </si>
  <si>
    <t>コミック乱</t>
  </si>
  <si>
    <t>1C2P</t>
  </si>
  <si>
    <t>6月27日(土)</t>
  </si>
  <si>
    <t>dz101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</si>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</sst>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6.8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200000</v>
      </c>
      <c r="L6" s="79">
        <v>7</v>
      </c>
      <c r="M6" s="79">
        <v>0</v>
      </c>
      <c r="N6" s="79">
        <v>49</v>
      </c>
      <c r="O6" s="88">
        <v>1</v>
      </c>
      <c r="P6" s="89">
        <v>0</v>
      </c>
      <c r="Q6" s="90">
        <f>O6+P6</f>
        <v>1</v>
      </c>
      <c r="R6" s="80">
        <f>IFERROR(Q6/N6,"-")</f>
        <v>0.020408163265306</v>
      </c>
      <c r="S6" s="79">
        <v>0</v>
      </c>
      <c r="T6" s="79">
        <v>0</v>
      </c>
      <c r="U6" s="80">
        <f>IFERROR(T6/(Q6),"-")</f>
        <v>0</v>
      </c>
      <c r="V6" s="81">
        <f>IFERROR(K6/SUM(Q6:Q11),"-")</f>
        <v>6666.6666666667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SUM(Y6:Y11)-SUM(K6:K11)</f>
        <v>1160000</v>
      </c>
      <c r="AC6" s="83">
        <f>SUM(Y6:Y11)/SUM(K6:K11)</f>
        <v>6.8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/>
      <c r="I7" s="87" t="s">
        <v>63</v>
      </c>
      <c r="J7" s="87"/>
      <c r="K7" s="176"/>
      <c r="L7" s="79">
        <v>12</v>
      </c>
      <c r="M7" s="79">
        <v>0</v>
      </c>
      <c r="N7" s="79">
        <v>58</v>
      </c>
      <c r="O7" s="88">
        <v>3</v>
      </c>
      <c r="P7" s="89">
        <v>0</v>
      </c>
      <c r="Q7" s="90">
        <f>O7+P7</f>
        <v>3</v>
      </c>
      <c r="R7" s="80">
        <f>IFERROR(Q7/N7,"-")</f>
        <v>0.051724137931034</v>
      </c>
      <c r="S7" s="79">
        <v>1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</v>
      </c>
      <c r="BP7" s="117">
        <f>IF(Q7=0,"",IF(BO7=0,"",(BO7/Q7)))</f>
        <v>0.33333333333333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0.33333333333333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69</v>
      </c>
      <c r="F8" s="184" t="s">
        <v>70</v>
      </c>
      <c r="G8" s="184" t="s">
        <v>61</v>
      </c>
      <c r="H8" s="87"/>
      <c r="I8" s="87" t="s">
        <v>63</v>
      </c>
      <c r="J8" s="87"/>
      <c r="K8" s="176"/>
      <c r="L8" s="79">
        <v>15</v>
      </c>
      <c r="M8" s="79">
        <v>0</v>
      </c>
      <c r="N8" s="79">
        <v>37</v>
      </c>
      <c r="O8" s="88">
        <v>3</v>
      </c>
      <c r="P8" s="89">
        <v>0</v>
      </c>
      <c r="Q8" s="90">
        <f>O8+P8</f>
        <v>3</v>
      </c>
      <c r="R8" s="80">
        <f>IFERROR(Q8/N8,"-")</f>
        <v>0.081081081081081</v>
      </c>
      <c r="S8" s="79">
        <v>2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0.33333333333333</v>
      </c>
      <c r="Y8" s="181">
        <v>23000</v>
      </c>
      <c r="Z8" s="182">
        <f>IFERROR(Y8/Q8,"-")</f>
        <v>7666.6666666667</v>
      </c>
      <c r="AA8" s="182">
        <f>IFERROR(Y8/W8,"-")</f>
        <v>23000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3</v>
      </c>
      <c r="BP8" s="117">
        <f>IF(Q8=0,"",IF(BO8=0,"",(BO8/Q8)))</f>
        <v>1</v>
      </c>
      <c r="BQ8" s="118">
        <v>1</v>
      </c>
      <c r="BR8" s="119">
        <f>IFERROR(BQ8/BO8,"-")</f>
        <v>0.33333333333333</v>
      </c>
      <c r="BS8" s="120">
        <v>23000</v>
      </c>
      <c r="BT8" s="121">
        <f>IFERROR(BS8/BO8,"-")</f>
        <v>7666.6666666667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23000</v>
      </c>
      <c r="CR8" s="138">
        <v>23000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72</v>
      </c>
      <c r="F9" s="184" t="s">
        <v>73</v>
      </c>
      <c r="G9" s="184" t="s">
        <v>61</v>
      </c>
      <c r="H9" s="87"/>
      <c r="I9" s="87" t="s">
        <v>63</v>
      </c>
      <c r="J9" s="87"/>
      <c r="K9" s="176"/>
      <c r="L9" s="79">
        <v>4</v>
      </c>
      <c r="M9" s="79">
        <v>0</v>
      </c>
      <c r="N9" s="79">
        <v>30</v>
      </c>
      <c r="O9" s="88">
        <v>0</v>
      </c>
      <c r="P9" s="89">
        <v>0</v>
      </c>
      <c r="Q9" s="90">
        <f>O9+P9</f>
        <v>0</v>
      </c>
      <c r="R9" s="80">
        <f>IFERROR(Q9/N9,"-")</f>
        <v>0</v>
      </c>
      <c r="S9" s="79">
        <v>0</v>
      </c>
      <c r="T9" s="79">
        <v>0</v>
      </c>
      <c r="U9" s="80" t="str">
        <f>IFERROR(T9/(Q9),"-")</f>
        <v>-</v>
      </c>
      <c r="V9" s="81"/>
      <c r="W9" s="82">
        <v>0</v>
      </c>
      <c r="X9" s="80" t="str">
        <f>IF(Q9=0,"-",W9/Q9)</f>
        <v>-</v>
      </c>
      <c r="Y9" s="181">
        <v>0</v>
      </c>
      <c r="Z9" s="182" t="str">
        <f>IFERROR(Y9/Q9,"-")</f>
        <v>-</v>
      </c>
      <c r="AA9" s="182" t="str">
        <f>IFERROR(Y9/W9,"-")</f>
        <v>-</v>
      </c>
      <c r="AB9" s="176"/>
      <c r="AC9" s="83"/>
      <c r="AD9" s="77"/>
      <c r="AE9" s="91"/>
      <c r="AF9" s="92" t="str">
        <f>IF(Q9=0,"",IF(AE9=0,"",(AE9/Q9)))</f>
        <v/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 t="str">
        <f>IF(Q9=0,"",IF(AN9=0,"",(AN9/Q9)))</f>
        <v/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 t="str">
        <f>IF(Q9=0,"",IF(AW9=0,"",(AW9/Q9)))</f>
        <v/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 t="str">
        <f>IF(Q9=0,"",IF(BF9=0,"",(BF9/Q9)))</f>
        <v/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 t="str">
        <f>IF(Q9=0,"",IF(BO9=0,"",(BO9/Q9)))</f>
        <v/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 t="str">
        <f>IF(Q9=0,"",IF(BX9=0,"",(BX9/Q9)))</f>
        <v/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 t="str">
        <f>IF(Q9=0,"",IF(CG9=0,"",(CG9/Q9)))</f>
        <v/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74</v>
      </c>
      <c r="C10" s="184" t="s">
        <v>58</v>
      </c>
      <c r="D10" s="184"/>
      <c r="E10" s="184" t="s">
        <v>75</v>
      </c>
      <c r="F10" s="184" t="s">
        <v>76</v>
      </c>
      <c r="G10" s="184" t="s">
        <v>61</v>
      </c>
      <c r="H10" s="87"/>
      <c r="I10" s="87" t="s">
        <v>63</v>
      </c>
      <c r="J10" s="87"/>
      <c r="K10" s="176"/>
      <c r="L10" s="79">
        <v>8</v>
      </c>
      <c r="M10" s="79">
        <v>0</v>
      </c>
      <c r="N10" s="79">
        <v>38</v>
      </c>
      <c r="O10" s="88">
        <v>2</v>
      </c>
      <c r="P10" s="89">
        <v>0</v>
      </c>
      <c r="Q10" s="90">
        <f>O10+P10</f>
        <v>2</v>
      </c>
      <c r="R10" s="80">
        <f>IFERROR(Q10/N10,"-")</f>
        <v>0.052631578947368</v>
      </c>
      <c r="S10" s="79">
        <v>0</v>
      </c>
      <c r="T10" s="79">
        <v>1</v>
      </c>
      <c r="U10" s="80">
        <f>IFERROR(T10/(Q10),"-")</f>
        <v>0.5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2</v>
      </c>
      <c r="BP10" s="117">
        <f>IF(Q10=0,"",IF(BO10=0,"",(BO10/Q10)))</f>
        <v>1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77</v>
      </c>
      <c r="C11" s="184" t="s">
        <v>58</v>
      </c>
      <c r="D11" s="184"/>
      <c r="E11" s="184" t="s">
        <v>78</v>
      </c>
      <c r="F11" s="184" t="s">
        <v>78</v>
      </c>
      <c r="G11" s="184" t="s">
        <v>79</v>
      </c>
      <c r="H11" s="87"/>
      <c r="I11" s="87"/>
      <c r="J11" s="87"/>
      <c r="K11" s="176"/>
      <c r="L11" s="79">
        <v>195</v>
      </c>
      <c r="M11" s="79">
        <v>94</v>
      </c>
      <c r="N11" s="79">
        <v>80</v>
      </c>
      <c r="O11" s="88">
        <v>21</v>
      </c>
      <c r="P11" s="89">
        <v>0</v>
      </c>
      <c r="Q11" s="90">
        <f>O11+P11</f>
        <v>21</v>
      </c>
      <c r="R11" s="80">
        <f>IFERROR(Q11/N11,"-")</f>
        <v>0.2625</v>
      </c>
      <c r="S11" s="79">
        <v>12</v>
      </c>
      <c r="T11" s="79">
        <v>4</v>
      </c>
      <c r="U11" s="80">
        <f>IFERROR(T11/(Q11),"-")</f>
        <v>0.19047619047619</v>
      </c>
      <c r="V11" s="81"/>
      <c r="W11" s="82">
        <v>8</v>
      </c>
      <c r="X11" s="80">
        <f>IF(Q11=0,"-",W11/Q11)</f>
        <v>0.38095238095238</v>
      </c>
      <c r="Y11" s="181">
        <v>1337000</v>
      </c>
      <c r="Z11" s="182">
        <f>IFERROR(Y11/Q11,"-")</f>
        <v>63666.666666667</v>
      </c>
      <c r="AA11" s="182">
        <f>IFERROR(Y11/W11,"-")</f>
        <v>167125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8</v>
      </c>
      <c r="BP11" s="117">
        <f>IF(Q11=0,"",IF(BO11=0,"",(BO11/Q11)))</f>
        <v>0.38095238095238</v>
      </c>
      <c r="BQ11" s="118">
        <v>1</v>
      </c>
      <c r="BR11" s="119">
        <f>IFERROR(BQ11/BO11,"-")</f>
        <v>0.125</v>
      </c>
      <c r="BS11" s="120">
        <v>21000</v>
      </c>
      <c r="BT11" s="121">
        <f>IFERROR(BS11/BO11,"-")</f>
        <v>2625</v>
      </c>
      <c r="BU11" s="122"/>
      <c r="BV11" s="122"/>
      <c r="BW11" s="122">
        <v>1</v>
      </c>
      <c r="BX11" s="123">
        <v>10</v>
      </c>
      <c r="BY11" s="124">
        <f>IF(Q11=0,"",IF(BX11=0,"",(BX11/Q11)))</f>
        <v>0.47619047619048</v>
      </c>
      <c r="BZ11" s="125">
        <v>5</v>
      </c>
      <c r="CA11" s="126">
        <f>IFERROR(BZ11/BX11,"-")</f>
        <v>0.5</v>
      </c>
      <c r="CB11" s="127">
        <v>1305000</v>
      </c>
      <c r="CC11" s="128">
        <f>IFERROR(CB11/BX11,"-")</f>
        <v>130500</v>
      </c>
      <c r="CD11" s="129"/>
      <c r="CE11" s="129">
        <v>1</v>
      </c>
      <c r="CF11" s="129">
        <v>4</v>
      </c>
      <c r="CG11" s="130">
        <v>3</v>
      </c>
      <c r="CH11" s="131">
        <f>IF(Q11=0,"",IF(CG11=0,"",(CG11/Q11)))</f>
        <v>0.14285714285714</v>
      </c>
      <c r="CI11" s="132">
        <v>2</v>
      </c>
      <c r="CJ11" s="133">
        <f>IFERROR(CI11/CG11,"-")</f>
        <v>0.66666666666667</v>
      </c>
      <c r="CK11" s="134">
        <v>11000</v>
      </c>
      <c r="CL11" s="135">
        <f>IFERROR(CK11/CG11,"-")</f>
        <v>3666.6666666667</v>
      </c>
      <c r="CM11" s="136">
        <v>1</v>
      </c>
      <c r="CN11" s="136">
        <v>1</v>
      </c>
      <c r="CO11" s="136"/>
      <c r="CP11" s="137">
        <v>8</v>
      </c>
      <c r="CQ11" s="138">
        <v>1337000</v>
      </c>
      <c r="CR11" s="138">
        <v>1076000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4.1973333333333</v>
      </c>
      <c r="B12" s="184" t="s">
        <v>80</v>
      </c>
      <c r="C12" s="184" t="s">
        <v>58</v>
      </c>
      <c r="D12" s="184"/>
      <c r="E12" s="184" t="s">
        <v>81</v>
      </c>
      <c r="F12" s="184" t="s">
        <v>82</v>
      </c>
      <c r="G12" s="184" t="s">
        <v>61</v>
      </c>
      <c r="H12" s="87" t="s">
        <v>83</v>
      </c>
      <c r="I12" s="87" t="s">
        <v>84</v>
      </c>
      <c r="J12" s="87" t="s">
        <v>85</v>
      </c>
      <c r="K12" s="176">
        <v>375000</v>
      </c>
      <c r="L12" s="79">
        <v>15</v>
      </c>
      <c r="M12" s="79">
        <v>0</v>
      </c>
      <c r="N12" s="79">
        <v>65</v>
      </c>
      <c r="O12" s="88">
        <v>5</v>
      </c>
      <c r="P12" s="89">
        <v>0</v>
      </c>
      <c r="Q12" s="90">
        <f>O12+P12</f>
        <v>5</v>
      </c>
      <c r="R12" s="80">
        <f>IFERROR(Q12/N12,"-")</f>
        <v>0.076923076923077</v>
      </c>
      <c r="S12" s="79">
        <v>2</v>
      </c>
      <c r="T12" s="79">
        <v>2</v>
      </c>
      <c r="U12" s="80">
        <f>IFERROR(T12/(Q12),"-")</f>
        <v>0.4</v>
      </c>
      <c r="V12" s="81">
        <f>IFERROR(K12/SUM(Q12:Q19),"-")</f>
        <v>8522.7272727273</v>
      </c>
      <c r="W12" s="82">
        <v>2</v>
      </c>
      <c r="X12" s="80">
        <f>IF(Q12=0,"-",W12/Q12)</f>
        <v>0.4</v>
      </c>
      <c r="Y12" s="181">
        <v>82000</v>
      </c>
      <c r="Z12" s="182">
        <f>IFERROR(Y12/Q12,"-")</f>
        <v>16400</v>
      </c>
      <c r="AA12" s="182">
        <f>IFERROR(Y12/W12,"-")</f>
        <v>41000</v>
      </c>
      <c r="AB12" s="176">
        <f>SUM(Y12:Y19)-SUM(K12:K19)</f>
        <v>1199000</v>
      </c>
      <c r="AC12" s="83">
        <f>SUM(Y12:Y19)/SUM(K12:K19)</f>
        <v>4.1973333333333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0.2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4</v>
      </c>
      <c r="BY12" s="124">
        <f>IF(Q12=0,"",IF(BX12=0,"",(BX12/Q12)))</f>
        <v>0.8</v>
      </c>
      <c r="BZ12" s="125">
        <v>2</v>
      </c>
      <c r="CA12" s="126">
        <f>IFERROR(BZ12/BX12,"-")</f>
        <v>0.5</v>
      </c>
      <c r="CB12" s="127">
        <v>82000</v>
      </c>
      <c r="CC12" s="128">
        <f>IFERROR(CB12/BX12,"-")</f>
        <v>20500</v>
      </c>
      <c r="CD12" s="129"/>
      <c r="CE12" s="129">
        <v>1</v>
      </c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82000</v>
      </c>
      <c r="CR12" s="138">
        <v>74000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86</v>
      </c>
      <c r="C13" s="184" t="s">
        <v>58</v>
      </c>
      <c r="D13" s="184"/>
      <c r="E13" s="184" t="s">
        <v>87</v>
      </c>
      <c r="F13" s="184" t="s">
        <v>88</v>
      </c>
      <c r="G13" s="184" t="s">
        <v>61</v>
      </c>
      <c r="H13" s="87"/>
      <c r="I13" s="87" t="s">
        <v>84</v>
      </c>
      <c r="J13" s="87" t="s">
        <v>89</v>
      </c>
      <c r="K13" s="176"/>
      <c r="L13" s="79">
        <v>15</v>
      </c>
      <c r="M13" s="79">
        <v>0</v>
      </c>
      <c r="N13" s="79">
        <v>48</v>
      </c>
      <c r="O13" s="88">
        <v>4</v>
      </c>
      <c r="P13" s="89">
        <v>0</v>
      </c>
      <c r="Q13" s="90">
        <f>O13+P13</f>
        <v>4</v>
      </c>
      <c r="R13" s="80">
        <f>IFERROR(Q13/N13,"-")</f>
        <v>0.083333333333333</v>
      </c>
      <c r="S13" s="79">
        <v>3</v>
      </c>
      <c r="T13" s="79">
        <v>0</v>
      </c>
      <c r="U13" s="80">
        <f>IFERROR(T13/(Q13),"-")</f>
        <v>0</v>
      </c>
      <c r="V13" s="81"/>
      <c r="W13" s="82">
        <v>3</v>
      </c>
      <c r="X13" s="80">
        <f>IF(Q13=0,"-",W13/Q13)</f>
        <v>0.75</v>
      </c>
      <c r="Y13" s="181">
        <v>174000</v>
      </c>
      <c r="Z13" s="182">
        <f>IFERROR(Y13/Q13,"-")</f>
        <v>43500</v>
      </c>
      <c r="AA13" s="182">
        <f>IFERROR(Y13/W13,"-")</f>
        <v>58000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0.25</v>
      </c>
      <c r="BH13" s="109">
        <v>1</v>
      </c>
      <c r="BI13" s="111">
        <f>IFERROR(BH13/BF13,"-")</f>
        <v>1</v>
      </c>
      <c r="BJ13" s="112">
        <v>10000</v>
      </c>
      <c r="BK13" s="113">
        <f>IFERROR(BJ13/BF13,"-")</f>
        <v>10000</v>
      </c>
      <c r="BL13" s="114">
        <v>1</v>
      </c>
      <c r="BM13" s="114"/>
      <c r="BN13" s="114"/>
      <c r="BO13" s="116">
        <v>2</v>
      </c>
      <c r="BP13" s="117">
        <f>IF(Q13=0,"",IF(BO13=0,"",(BO13/Q13)))</f>
        <v>0.5</v>
      </c>
      <c r="BQ13" s="118">
        <v>1</v>
      </c>
      <c r="BR13" s="119">
        <f>IFERROR(BQ13/BO13,"-")</f>
        <v>0.5</v>
      </c>
      <c r="BS13" s="120">
        <v>108000</v>
      </c>
      <c r="BT13" s="121">
        <f>IFERROR(BS13/BO13,"-")</f>
        <v>54000</v>
      </c>
      <c r="BU13" s="122"/>
      <c r="BV13" s="122"/>
      <c r="BW13" s="122">
        <v>1</v>
      </c>
      <c r="BX13" s="123">
        <v>1</v>
      </c>
      <c r="BY13" s="124">
        <f>IF(Q13=0,"",IF(BX13=0,"",(BX13/Q13)))</f>
        <v>0.25</v>
      </c>
      <c r="BZ13" s="125">
        <v>1</v>
      </c>
      <c r="CA13" s="126">
        <f>IFERROR(BZ13/BX13,"-")</f>
        <v>1</v>
      </c>
      <c r="CB13" s="127">
        <v>56000</v>
      </c>
      <c r="CC13" s="128">
        <f>IFERROR(CB13/BX13,"-")</f>
        <v>56000</v>
      </c>
      <c r="CD13" s="129"/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3</v>
      </c>
      <c r="CQ13" s="138">
        <v>174000</v>
      </c>
      <c r="CR13" s="138">
        <v>108000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90</v>
      </c>
      <c r="C14" s="184" t="s">
        <v>58</v>
      </c>
      <c r="D14" s="184"/>
      <c r="E14" s="184" t="s">
        <v>91</v>
      </c>
      <c r="F14" s="184" t="s">
        <v>92</v>
      </c>
      <c r="G14" s="184" t="s">
        <v>61</v>
      </c>
      <c r="H14" s="87"/>
      <c r="I14" s="87" t="s">
        <v>84</v>
      </c>
      <c r="J14" s="87" t="s">
        <v>93</v>
      </c>
      <c r="K14" s="176"/>
      <c r="L14" s="79">
        <v>6</v>
      </c>
      <c r="M14" s="79">
        <v>0</v>
      </c>
      <c r="N14" s="79">
        <v>41</v>
      </c>
      <c r="O14" s="88">
        <v>1</v>
      </c>
      <c r="P14" s="89">
        <v>0</v>
      </c>
      <c r="Q14" s="90">
        <f>O14+P14</f>
        <v>1</v>
      </c>
      <c r="R14" s="80">
        <f>IFERROR(Q14/N14,"-")</f>
        <v>0.024390243902439</v>
      </c>
      <c r="S14" s="79">
        <v>0</v>
      </c>
      <c r="T14" s="79">
        <v>0</v>
      </c>
      <c r="U14" s="80">
        <f>IFERROR(T14/(Q14),"-")</f>
        <v>0</v>
      </c>
      <c r="V14" s="81"/>
      <c r="W14" s="82">
        <v>1</v>
      </c>
      <c r="X14" s="80">
        <f>IF(Q14=0,"-",W14/Q14)</f>
        <v>1</v>
      </c>
      <c r="Y14" s="181">
        <v>20000</v>
      </c>
      <c r="Z14" s="182">
        <f>IFERROR(Y14/Q14,"-")</f>
        <v>20000</v>
      </c>
      <c r="AA14" s="182">
        <f>IFERROR(Y14/W14,"-")</f>
        <v>20000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1</v>
      </c>
      <c r="BY14" s="124">
        <f>IF(Q14=0,"",IF(BX14=0,"",(BX14/Q14)))</f>
        <v>1</v>
      </c>
      <c r="BZ14" s="125">
        <v>1</v>
      </c>
      <c r="CA14" s="126">
        <f>IFERROR(BZ14/BX14,"-")</f>
        <v>1</v>
      </c>
      <c r="CB14" s="127">
        <v>20000</v>
      </c>
      <c r="CC14" s="128">
        <f>IFERROR(CB14/BX14,"-")</f>
        <v>20000</v>
      </c>
      <c r="CD14" s="129"/>
      <c r="CE14" s="129"/>
      <c r="CF14" s="129">
        <v>1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20000</v>
      </c>
      <c r="CR14" s="138">
        <v>20000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94</v>
      </c>
      <c r="C15" s="184" t="s">
        <v>58</v>
      </c>
      <c r="D15" s="184"/>
      <c r="E15" s="184" t="s">
        <v>78</v>
      </c>
      <c r="F15" s="184" t="s">
        <v>78</v>
      </c>
      <c r="G15" s="184" t="s">
        <v>79</v>
      </c>
      <c r="H15" s="87"/>
      <c r="I15" s="87"/>
      <c r="J15" s="87"/>
      <c r="K15" s="176"/>
      <c r="L15" s="79">
        <v>138</v>
      </c>
      <c r="M15" s="79">
        <v>56</v>
      </c>
      <c r="N15" s="79">
        <v>58</v>
      </c>
      <c r="O15" s="88">
        <v>11</v>
      </c>
      <c r="P15" s="89">
        <v>0</v>
      </c>
      <c r="Q15" s="90">
        <f>O15+P15</f>
        <v>11</v>
      </c>
      <c r="R15" s="80">
        <f>IFERROR(Q15/N15,"-")</f>
        <v>0.18965517241379</v>
      </c>
      <c r="S15" s="79">
        <v>7</v>
      </c>
      <c r="T15" s="79">
        <v>0</v>
      </c>
      <c r="U15" s="80">
        <f>IFERROR(T15/(Q15),"-")</f>
        <v>0</v>
      </c>
      <c r="V15" s="81"/>
      <c r="W15" s="82">
        <v>9</v>
      </c>
      <c r="X15" s="80">
        <f>IF(Q15=0,"-",W15/Q15)</f>
        <v>0.81818181818182</v>
      </c>
      <c r="Y15" s="181">
        <v>777000</v>
      </c>
      <c r="Z15" s="182">
        <f>IFERROR(Y15/Q15,"-")</f>
        <v>70636.363636364</v>
      </c>
      <c r="AA15" s="182">
        <f>IFERROR(Y15/W15,"-")</f>
        <v>86333.333333333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4</v>
      </c>
      <c r="BP15" s="117">
        <f>IF(Q15=0,"",IF(BO15=0,"",(BO15/Q15)))</f>
        <v>0.36363636363636</v>
      </c>
      <c r="BQ15" s="118">
        <v>3</v>
      </c>
      <c r="BR15" s="119">
        <f>IFERROR(BQ15/BO15,"-")</f>
        <v>0.75</v>
      </c>
      <c r="BS15" s="120">
        <v>220000</v>
      </c>
      <c r="BT15" s="121">
        <f>IFERROR(BS15/BO15,"-")</f>
        <v>55000</v>
      </c>
      <c r="BU15" s="122"/>
      <c r="BV15" s="122">
        <v>1</v>
      </c>
      <c r="BW15" s="122">
        <v>2</v>
      </c>
      <c r="BX15" s="123">
        <v>4</v>
      </c>
      <c r="BY15" s="124">
        <f>IF(Q15=0,"",IF(BX15=0,"",(BX15/Q15)))</f>
        <v>0.36363636363636</v>
      </c>
      <c r="BZ15" s="125">
        <v>3</v>
      </c>
      <c r="CA15" s="126">
        <f>IFERROR(BZ15/BX15,"-")</f>
        <v>0.75</v>
      </c>
      <c r="CB15" s="127">
        <v>352000</v>
      </c>
      <c r="CC15" s="128">
        <f>IFERROR(CB15/BX15,"-")</f>
        <v>88000</v>
      </c>
      <c r="CD15" s="129">
        <v>1</v>
      </c>
      <c r="CE15" s="129"/>
      <c r="CF15" s="129">
        <v>2</v>
      </c>
      <c r="CG15" s="130">
        <v>3</v>
      </c>
      <c r="CH15" s="131">
        <f>IF(Q15=0,"",IF(CG15=0,"",(CG15/Q15)))</f>
        <v>0.27272727272727</v>
      </c>
      <c r="CI15" s="132">
        <v>3</v>
      </c>
      <c r="CJ15" s="133">
        <f>IFERROR(CI15/CG15,"-")</f>
        <v>1</v>
      </c>
      <c r="CK15" s="134">
        <v>205000</v>
      </c>
      <c r="CL15" s="135">
        <f>IFERROR(CK15/CG15,"-")</f>
        <v>68333.333333333</v>
      </c>
      <c r="CM15" s="136">
        <v>2</v>
      </c>
      <c r="CN15" s="136"/>
      <c r="CO15" s="136">
        <v>1</v>
      </c>
      <c r="CP15" s="137">
        <v>9</v>
      </c>
      <c r="CQ15" s="138">
        <v>777000</v>
      </c>
      <c r="CR15" s="138">
        <v>249000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95</v>
      </c>
      <c r="C16" s="184" t="s">
        <v>58</v>
      </c>
      <c r="D16" s="184"/>
      <c r="E16" s="184" t="s">
        <v>81</v>
      </c>
      <c r="F16" s="184" t="s">
        <v>82</v>
      </c>
      <c r="G16" s="184" t="s">
        <v>61</v>
      </c>
      <c r="H16" s="87" t="s">
        <v>96</v>
      </c>
      <c r="I16" s="87" t="s">
        <v>84</v>
      </c>
      <c r="J16" s="87" t="s">
        <v>85</v>
      </c>
      <c r="K16" s="176"/>
      <c r="L16" s="79">
        <v>20</v>
      </c>
      <c r="M16" s="79">
        <v>0</v>
      </c>
      <c r="N16" s="79">
        <v>133</v>
      </c>
      <c r="O16" s="88">
        <v>5</v>
      </c>
      <c r="P16" s="89">
        <v>0</v>
      </c>
      <c r="Q16" s="90">
        <f>O16+P16</f>
        <v>5</v>
      </c>
      <c r="R16" s="80">
        <f>IFERROR(Q16/N16,"-")</f>
        <v>0.037593984962406</v>
      </c>
      <c r="S16" s="79">
        <v>4</v>
      </c>
      <c r="T16" s="79">
        <v>1</v>
      </c>
      <c r="U16" s="80">
        <f>IFERROR(T16/(Q16),"-")</f>
        <v>0.2</v>
      </c>
      <c r="V16" s="81"/>
      <c r="W16" s="82">
        <v>3</v>
      </c>
      <c r="X16" s="80">
        <f>IF(Q16=0,"-",W16/Q16)</f>
        <v>0.6</v>
      </c>
      <c r="Y16" s="181">
        <v>104000</v>
      </c>
      <c r="Z16" s="182">
        <f>IFERROR(Y16/Q16,"-")</f>
        <v>20800</v>
      </c>
      <c r="AA16" s="182">
        <f>IFERROR(Y16/W16,"-")</f>
        <v>34666.666666667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0.2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0.4</v>
      </c>
      <c r="BZ16" s="125">
        <v>1</v>
      </c>
      <c r="CA16" s="126">
        <f>IFERROR(BZ16/BX16,"-")</f>
        <v>0.5</v>
      </c>
      <c r="CB16" s="127">
        <v>3000</v>
      </c>
      <c r="CC16" s="128">
        <f>IFERROR(CB16/BX16,"-")</f>
        <v>1500</v>
      </c>
      <c r="CD16" s="129">
        <v>1</v>
      </c>
      <c r="CE16" s="129"/>
      <c r="CF16" s="129"/>
      <c r="CG16" s="130">
        <v>2</v>
      </c>
      <c r="CH16" s="131">
        <f>IF(Q16=0,"",IF(CG16=0,"",(CG16/Q16)))</f>
        <v>0.4</v>
      </c>
      <c r="CI16" s="132">
        <v>2</v>
      </c>
      <c r="CJ16" s="133">
        <f>IFERROR(CI16/CG16,"-")</f>
        <v>1</v>
      </c>
      <c r="CK16" s="134">
        <v>101000</v>
      </c>
      <c r="CL16" s="135">
        <f>IFERROR(CK16/CG16,"-")</f>
        <v>50500</v>
      </c>
      <c r="CM16" s="136"/>
      <c r="CN16" s="136"/>
      <c r="CO16" s="136">
        <v>2</v>
      </c>
      <c r="CP16" s="137">
        <v>3</v>
      </c>
      <c r="CQ16" s="138">
        <v>104000</v>
      </c>
      <c r="CR16" s="138">
        <v>78000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97</v>
      </c>
      <c r="C17" s="184" t="s">
        <v>58</v>
      </c>
      <c r="D17" s="184"/>
      <c r="E17" s="184" t="s">
        <v>87</v>
      </c>
      <c r="F17" s="184" t="s">
        <v>88</v>
      </c>
      <c r="G17" s="184" t="s">
        <v>61</v>
      </c>
      <c r="H17" s="87"/>
      <c r="I17" s="87" t="s">
        <v>84</v>
      </c>
      <c r="J17" s="87" t="s">
        <v>89</v>
      </c>
      <c r="K17" s="176"/>
      <c r="L17" s="79">
        <v>3</v>
      </c>
      <c r="M17" s="79">
        <v>0</v>
      </c>
      <c r="N17" s="79">
        <v>29</v>
      </c>
      <c r="O17" s="88">
        <v>1</v>
      </c>
      <c r="P17" s="89">
        <v>0</v>
      </c>
      <c r="Q17" s="90">
        <f>O17+P17</f>
        <v>1</v>
      </c>
      <c r="R17" s="80">
        <f>IFERROR(Q17/N17,"-")</f>
        <v>0.03448275862069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1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98</v>
      </c>
      <c r="C18" s="184" t="s">
        <v>58</v>
      </c>
      <c r="D18" s="184"/>
      <c r="E18" s="184" t="s">
        <v>91</v>
      </c>
      <c r="F18" s="184" t="s">
        <v>92</v>
      </c>
      <c r="G18" s="184" t="s">
        <v>61</v>
      </c>
      <c r="H18" s="87"/>
      <c r="I18" s="87" t="s">
        <v>84</v>
      </c>
      <c r="J18" s="87" t="s">
        <v>93</v>
      </c>
      <c r="K18" s="176"/>
      <c r="L18" s="79">
        <v>4</v>
      </c>
      <c r="M18" s="79">
        <v>0</v>
      </c>
      <c r="N18" s="79">
        <v>23</v>
      </c>
      <c r="O18" s="88">
        <v>2</v>
      </c>
      <c r="P18" s="89">
        <v>0</v>
      </c>
      <c r="Q18" s="90">
        <f>O18+P18</f>
        <v>2</v>
      </c>
      <c r="R18" s="80">
        <f>IFERROR(Q18/N18,"-")</f>
        <v>0.08695652173913</v>
      </c>
      <c r="S18" s="79">
        <v>0</v>
      </c>
      <c r="T18" s="79">
        <v>0</v>
      </c>
      <c r="U18" s="80">
        <f>IFERROR(T18/(Q18),"-")</f>
        <v>0</v>
      </c>
      <c r="V18" s="81"/>
      <c r="W18" s="82">
        <v>1</v>
      </c>
      <c r="X18" s="80">
        <f>IF(Q18=0,"-",W18/Q18)</f>
        <v>0.5</v>
      </c>
      <c r="Y18" s="181">
        <v>5000</v>
      </c>
      <c r="Z18" s="182">
        <f>IFERROR(Y18/Q18,"-")</f>
        <v>2500</v>
      </c>
      <c r="AA18" s="182">
        <f>IFERROR(Y18/W18,"-")</f>
        <v>5000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1</v>
      </c>
      <c r="BP18" s="117">
        <f>IF(Q18=0,"",IF(BO18=0,"",(BO18/Q18)))</f>
        <v>0.5</v>
      </c>
      <c r="BQ18" s="118">
        <v>1</v>
      </c>
      <c r="BR18" s="119">
        <f>IFERROR(BQ18/BO18,"-")</f>
        <v>1</v>
      </c>
      <c r="BS18" s="120">
        <v>5000</v>
      </c>
      <c r="BT18" s="121">
        <f>IFERROR(BS18/BO18,"-")</f>
        <v>5000</v>
      </c>
      <c r="BU18" s="122">
        <v>1</v>
      </c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5000</v>
      </c>
      <c r="CR18" s="138">
        <v>5000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99</v>
      </c>
      <c r="C19" s="184" t="s">
        <v>58</v>
      </c>
      <c r="D19" s="184"/>
      <c r="E19" s="184" t="s">
        <v>78</v>
      </c>
      <c r="F19" s="184" t="s">
        <v>78</v>
      </c>
      <c r="G19" s="184" t="s">
        <v>79</v>
      </c>
      <c r="H19" s="87"/>
      <c r="I19" s="87"/>
      <c r="J19" s="87"/>
      <c r="K19" s="176"/>
      <c r="L19" s="79">
        <v>163</v>
      </c>
      <c r="M19" s="79">
        <v>78</v>
      </c>
      <c r="N19" s="79">
        <v>76</v>
      </c>
      <c r="O19" s="88">
        <v>15</v>
      </c>
      <c r="P19" s="89">
        <v>0</v>
      </c>
      <c r="Q19" s="90">
        <f>O19+P19</f>
        <v>15</v>
      </c>
      <c r="R19" s="80">
        <f>IFERROR(Q19/N19,"-")</f>
        <v>0.19736842105263</v>
      </c>
      <c r="S19" s="79">
        <v>9</v>
      </c>
      <c r="T19" s="79">
        <v>3</v>
      </c>
      <c r="U19" s="80">
        <f>IFERROR(T19/(Q19),"-")</f>
        <v>0.2</v>
      </c>
      <c r="V19" s="81"/>
      <c r="W19" s="82">
        <v>9</v>
      </c>
      <c r="X19" s="80">
        <f>IF(Q19=0,"-",W19/Q19)</f>
        <v>0.6</v>
      </c>
      <c r="Y19" s="181">
        <v>412000</v>
      </c>
      <c r="Z19" s="182">
        <f>IFERROR(Y19/Q19,"-")</f>
        <v>27466.666666667</v>
      </c>
      <c r="AA19" s="182">
        <f>IFERROR(Y19/W19,"-")</f>
        <v>45777.777777778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0.066666666666667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</v>
      </c>
      <c r="BP19" s="117">
        <f>IF(Q19=0,"",IF(BO19=0,"",(BO19/Q19)))</f>
        <v>0.066666666666667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8</v>
      </c>
      <c r="BY19" s="124">
        <f>IF(Q19=0,"",IF(BX19=0,"",(BX19/Q19)))</f>
        <v>0.53333333333333</v>
      </c>
      <c r="BZ19" s="125">
        <v>8</v>
      </c>
      <c r="CA19" s="126">
        <f>IFERROR(BZ19/BX19,"-")</f>
        <v>1</v>
      </c>
      <c r="CB19" s="127">
        <v>209000</v>
      </c>
      <c r="CC19" s="128">
        <f>IFERROR(CB19/BX19,"-")</f>
        <v>26125</v>
      </c>
      <c r="CD19" s="129">
        <v>4</v>
      </c>
      <c r="CE19" s="129"/>
      <c r="CF19" s="129">
        <v>4</v>
      </c>
      <c r="CG19" s="130">
        <v>5</v>
      </c>
      <c r="CH19" s="131">
        <f>IF(Q19=0,"",IF(CG19=0,"",(CG19/Q19)))</f>
        <v>0.33333333333333</v>
      </c>
      <c r="CI19" s="132">
        <v>1</v>
      </c>
      <c r="CJ19" s="133">
        <f>IFERROR(CI19/CG19,"-")</f>
        <v>0.2</v>
      </c>
      <c r="CK19" s="134">
        <v>203000</v>
      </c>
      <c r="CL19" s="135">
        <f>IFERROR(CK19/CG19,"-")</f>
        <v>40600</v>
      </c>
      <c r="CM19" s="136"/>
      <c r="CN19" s="136"/>
      <c r="CO19" s="136">
        <v>1</v>
      </c>
      <c r="CP19" s="137">
        <v>9</v>
      </c>
      <c r="CQ19" s="138">
        <v>412000</v>
      </c>
      <c r="CR19" s="138">
        <v>203000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0.564</v>
      </c>
      <c r="B20" s="184" t="s">
        <v>100</v>
      </c>
      <c r="C20" s="184" t="s">
        <v>58</v>
      </c>
      <c r="D20" s="184"/>
      <c r="E20" s="184" t="s">
        <v>69</v>
      </c>
      <c r="F20" s="184" t="s">
        <v>101</v>
      </c>
      <c r="G20" s="184" t="s">
        <v>61</v>
      </c>
      <c r="H20" s="87" t="s">
        <v>102</v>
      </c>
      <c r="I20" s="87" t="s">
        <v>103</v>
      </c>
      <c r="J20" s="87" t="s">
        <v>64</v>
      </c>
      <c r="K20" s="176">
        <v>250000</v>
      </c>
      <c r="L20" s="79">
        <v>23</v>
      </c>
      <c r="M20" s="79">
        <v>0</v>
      </c>
      <c r="N20" s="79">
        <v>98</v>
      </c>
      <c r="O20" s="88">
        <v>6</v>
      </c>
      <c r="P20" s="89">
        <v>0</v>
      </c>
      <c r="Q20" s="90">
        <f>O20+P20</f>
        <v>6</v>
      </c>
      <c r="R20" s="80">
        <f>IFERROR(Q20/N20,"-")</f>
        <v>0.061224489795918</v>
      </c>
      <c r="S20" s="79">
        <v>4</v>
      </c>
      <c r="T20" s="79">
        <v>1</v>
      </c>
      <c r="U20" s="80">
        <f>IFERROR(T20/(Q20),"-")</f>
        <v>0.16666666666667</v>
      </c>
      <c r="V20" s="81">
        <f>IFERROR(K20/SUM(Q20:Q21),"-")</f>
        <v>15625</v>
      </c>
      <c r="W20" s="82">
        <v>4</v>
      </c>
      <c r="X20" s="80">
        <f>IF(Q20=0,"-",W20/Q20)</f>
        <v>0.66666666666667</v>
      </c>
      <c r="Y20" s="181">
        <v>66000</v>
      </c>
      <c r="Z20" s="182">
        <f>IFERROR(Y20/Q20,"-")</f>
        <v>11000</v>
      </c>
      <c r="AA20" s="182">
        <f>IFERROR(Y20/W20,"-")</f>
        <v>16500</v>
      </c>
      <c r="AB20" s="176">
        <f>SUM(Y20:Y21)-SUM(K20:K21)</f>
        <v>-109000</v>
      </c>
      <c r="AC20" s="83">
        <f>SUM(Y20:Y21)/SUM(K20:K21)</f>
        <v>0.564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2</v>
      </c>
      <c r="BG20" s="110">
        <f>IF(Q20=0,"",IF(BF20=0,"",(BF20/Q20)))</f>
        <v>0.33333333333333</v>
      </c>
      <c r="BH20" s="109">
        <v>1</v>
      </c>
      <c r="BI20" s="111">
        <f>IFERROR(BH20/BF20,"-")</f>
        <v>0.5</v>
      </c>
      <c r="BJ20" s="112">
        <v>5000</v>
      </c>
      <c r="BK20" s="113">
        <f>IFERROR(BJ20/BF20,"-")</f>
        <v>2500</v>
      </c>
      <c r="BL20" s="114">
        <v>1</v>
      </c>
      <c r="BM20" s="114"/>
      <c r="BN20" s="114"/>
      <c r="BO20" s="116">
        <v>1</v>
      </c>
      <c r="BP20" s="117">
        <f>IF(Q20=0,"",IF(BO20=0,"",(BO20/Q20)))</f>
        <v>0.16666666666667</v>
      </c>
      <c r="BQ20" s="118">
        <v>1</v>
      </c>
      <c r="BR20" s="119">
        <f>IFERROR(BQ20/BO20,"-")</f>
        <v>1</v>
      </c>
      <c r="BS20" s="120">
        <v>33000</v>
      </c>
      <c r="BT20" s="121">
        <f>IFERROR(BS20/BO20,"-")</f>
        <v>33000</v>
      </c>
      <c r="BU20" s="122"/>
      <c r="BV20" s="122"/>
      <c r="BW20" s="122">
        <v>1</v>
      </c>
      <c r="BX20" s="123">
        <v>1</v>
      </c>
      <c r="BY20" s="124">
        <f>IF(Q20=0,"",IF(BX20=0,"",(BX20/Q20)))</f>
        <v>0.16666666666667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>
        <v>2</v>
      </c>
      <c r="CH20" s="131">
        <f>IF(Q20=0,"",IF(CG20=0,"",(CG20/Q20)))</f>
        <v>0.33333333333333</v>
      </c>
      <c r="CI20" s="132">
        <v>2</v>
      </c>
      <c r="CJ20" s="133">
        <f>IFERROR(CI20/CG20,"-")</f>
        <v>1</v>
      </c>
      <c r="CK20" s="134">
        <v>28000</v>
      </c>
      <c r="CL20" s="135">
        <f>IFERROR(CK20/CG20,"-")</f>
        <v>14000</v>
      </c>
      <c r="CM20" s="136"/>
      <c r="CN20" s="136">
        <v>1</v>
      </c>
      <c r="CO20" s="136">
        <v>1</v>
      </c>
      <c r="CP20" s="137">
        <v>4</v>
      </c>
      <c r="CQ20" s="138">
        <v>66000</v>
      </c>
      <c r="CR20" s="138">
        <v>33000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104</v>
      </c>
      <c r="C21" s="184" t="s">
        <v>58</v>
      </c>
      <c r="D21" s="184"/>
      <c r="E21" s="184" t="s">
        <v>69</v>
      </c>
      <c r="F21" s="184" t="s">
        <v>101</v>
      </c>
      <c r="G21" s="184" t="s">
        <v>79</v>
      </c>
      <c r="H21" s="87"/>
      <c r="I21" s="87"/>
      <c r="J21" s="87"/>
      <c r="K21" s="176"/>
      <c r="L21" s="79">
        <v>53</v>
      </c>
      <c r="M21" s="79">
        <v>34</v>
      </c>
      <c r="N21" s="79">
        <v>57</v>
      </c>
      <c r="O21" s="88">
        <v>10</v>
      </c>
      <c r="P21" s="89">
        <v>0</v>
      </c>
      <c r="Q21" s="90">
        <f>O21+P21</f>
        <v>10</v>
      </c>
      <c r="R21" s="80">
        <f>IFERROR(Q21/N21,"-")</f>
        <v>0.17543859649123</v>
      </c>
      <c r="S21" s="79">
        <v>6</v>
      </c>
      <c r="T21" s="79">
        <v>1</v>
      </c>
      <c r="U21" s="80">
        <f>IFERROR(T21/(Q21),"-")</f>
        <v>0.1</v>
      </c>
      <c r="V21" s="81"/>
      <c r="W21" s="82">
        <v>3</v>
      </c>
      <c r="X21" s="80">
        <f>IF(Q21=0,"-",W21/Q21)</f>
        <v>0.3</v>
      </c>
      <c r="Y21" s="181">
        <v>75000</v>
      </c>
      <c r="Z21" s="182">
        <f>IFERROR(Y21/Q21,"-")</f>
        <v>7500</v>
      </c>
      <c r="AA21" s="182">
        <f>IFERROR(Y21/W21,"-")</f>
        <v>25000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0.1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4</v>
      </c>
      <c r="BP21" s="117">
        <f>IF(Q21=0,"",IF(BO21=0,"",(BO21/Q21)))</f>
        <v>0.4</v>
      </c>
      <c r="BQ21" s="118">
        <v>3</v>
      </c>
      <c r="BR21" s="119">
        <f>IFERROR(BQ21/BO21,"-")</f>
        <v>0.75</v>
      </c>
      <c r="BS21" s="120">
        <v>75000</v>
      </c>
      <c r="BT21" s="121">
        <f>IFERROR(BS21/BO21,"-")</f>
        <v>18750</v>
      </c>
      <c r="BU21" s="122"/>
      <c r="BV21" s="122">
        <v>1</v>
      </c>
      <c r="BW21" s="122">
        <v>2</v>
      </c>
      <c r="BX21" s="123">
        <v>4</v>
      </c>
      <c r="BY21" s="124">
        <f>IF(Q21=0,"",IF(BX21=0,"",(BX21/Q21)))</f>
        <v>0.4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>
        <v>1</v>
      </c>
      <c r="CH21" s="131">
        <f>IF(Q21=0,"",IF(CG21=0,"",(CG21/Q21)))</f>
        <v>0.1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3</v>
      </c>
      <c r="CQ21" s="138">
        <v>75000</v>
      </c>
      <c r="CR21" s="138">
        <v>37000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4.052</v>
      </c>
      <c r="B22" s="184" t="s">
        <v>105</v>
      </c>
      <c r="C22" s="184" t="s">
        <v>58</v>
      </c>
      <c r="D22" s="184"/>
      <c r="E22" s="184" t="s">
        <v>106</v>
      </c>
      <c r="F22" s="184" t="s">
        <v>107</v>
      </c>
      <c r="G22" s="184" t="s">
        <v>61</v>
      </c>
      <c r="H22" s="87" t="s">
        <v>108</v>
      </c>
      <c r="I22" s="87" t="s">
        <v>109</v>
      </c>
      <c r="J22" s="87" t="s">
        <v>110</v>
      </c>
      <c r="K22" s="176">
        <v>500000</v>
      </c>
      <c r="L22" s="79">
        <v>26</v>
      </c>
      <c r="M22" s="79">
        <v>0</v>
      </c>
      <c r="N22" s="79">
        <v>116</v>
      </c>
      <c r="O22" s="88">
        <v>9</v>
      </c>
      <c r="P22" s="89">
        <v>0</v>
      </c>
      <c r="Q22" s="90">
        <f>O22+P22</f>
        <v>9</v>
      </c>
      <c r="R22" s="80">
        <f>IFERROR(Q22/N22,"-")</f>
        <v>0.077586206896552</v>
      </c>
      <c r="S22" s="79">
        <v>3</v>
      </c>
      <c r="T22" s="79">
        <v>4</v>
      </c>
      <c r="U22" s="80">
        <f>IFERROR(T22/(Q22),"-")</f>
        <v>0.44444444444444</v>
      </c>
      <c r="V22" s="81">
        <f>IFERROR(K22/SUM(Q22:Q25),"-")</f>
        <v>9615.3846153846</v>
      </c>
      <c r="W22" s="82">
        <v>2</v>
      </c>
      <c r="X22" s="80">
        <f>IF(Q22=0,"-",W22/Q22)</f>
        <v>0.22222222222222</v>
      </c>
      <c r="Y22" s="181">
        <v>34000</v>
      </c>
      <c r="Z22" s="182">
        <f>IFERROR(Y22/Q22,"-")</f>
        <v>3777.7777777778</v>
      </c>
      <c r="AA22" s="182">
        <f>IFERROR(Y22/W22,"-")</f>
        <v>17000</v>
      </c>
      <c r="AB22" s="176">
        <f>SUM(Y22:Y25)-SUM(K22:K25)</f>
        <v>1526000</v>
      </c>
      <c r="AC22" s="83">
        <f>SUM(Y22:Y25)/SUM(K22:K25)</f>
        <v>4.052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5</v>
      </c>
      <c r="BG22" s="110">
        <f>IF(Q22=0,"",IF(BF22=0,"",(BF22/Q22)))</f>
        <v>0.55555555555556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4</v>
      </c>
      <c r="BP22" s="117">
        <f>IF(Q22=0,"",IF(BO22=0,"",(BO22/Q22)))</f>
        <v>0.44444444444444</v>
      </c>
      <c r="BQ22" s="118">
        <v>2</v>
      </c>
      <c r="BR22" s="119">
        <f>IFERROR(BQ22/BO22,"-")</f>
        <v>0.5</v>
      </c>
      <c r="BS22" s="120">
        <v>34000</v>
      </c>
      <c r="BT22" s="121">
        <f>IFERROR(BS22/BO22,"-")</f>
        <v>8500</v>
      </c>
      <c r="BU22" s="122"/>
      <c r="BV22" s="122">
        <v>1</v>
      </c>
      <c r="BW22" s="122">
        <v>1</v>
      </c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2</v>
      </c>
      <c r="CQ22" s="138">
        <v>34000</v>
      </c>
      <c r="CR22" s="138">
        <v>26000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111</v>
      </c>
      <c r="C23" s="184" t="s">
        <v>58</v>
      </c>
      <c r="D23" s="184"/>
      <c r="E23" s="184" t="s">
        <v>66</v>
      </c>
      <c r="F23" s="184" t="s">
        <v>112</v>
      </c>
      <c r="G23" s="184" t="s">
        <v>61</v>
      </c>
      <c r="H23" s="87"/>
      <c r="I23" s="87" t="s">
        <v>109</v>
      </c>
      <c r="J23" s="87"/>
      <c r="K23" s="176"/>
      <c r="L23" s="79">
        <v>30</v>
      </c>
      <c r="M23" s="79">
        <v>0</v>
      </c>
      <c r="N23" s="79">
        <v>85</v>
      </c>
      <c r="O23" s="88">
        <v>11</v>
      </c>
      <c r="P23" s="89">
        <v>0</v>
      </c>
      <c r="Q23" s="90">
        <f>O23+P23</f>
        <v>11</v>
      </c>
      <c r="R23" s="80">
        <f>IFERROR(Q23/N23,"-")</f>
        <v>0.12941176470588</v>
      </c>
      <c r="S23" s="79">
        <v>5</v>
      </c>
      <c r="T23" s="79">
        <v>4</v>
      </c>
      <c r="U23" s="80">
        <f>IFERROR(T23/(Q23),"-")</f>
        <v>0.36363636363636</v>
      </c>
      <c r="V23" s="81"/>
      <c r="W23" s="82">
        <v>6</v>
      </c>
      <c r="X23" s="80">
        <f>IF(Q23=0,"-",W23/Q23)</f>
        <v>0.54545454545455</v>
      </c>
      <c r="Y23" s="181">
        <v>342000</v>
      </c>
      <c r="Z23" s="182">
        <f>IFERROR(Y23/Q23,"-")</f>
        <v>31090.909090909</v>
      </c>
      <c r="AA23" s="182">
        <f>IFERROR(Y23/W23,"-")</f>
        <v>57000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0.090909090909091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0.18181818181818</v>
      </c>
      <c r="BH23" s="109">
        <v>1</v>
      </c>
      <c r="BI23" s="111">
        <f>IFERROR(BH23/BF23,"-")</f>
        <v>0.5</v>
      </c>
      <c r="BJ23" s="112">
        <v>23000</v>
      </c>
      <c r="BK23" s="113">
        <f>IFERROR(BJ23/BF23,"-")</f>
        <v>11500</v>
      </c>
      <c r="BL23" s="114"/>
      <c r="BM23" s="114"/>
      <c r="BN23" s="114">
        <v>1</v>
      </c>
      <c r="BO23" s="116">
        <v>4</v>
      </c>
      <c r="BP23" s="117">
        <f>IF(Q23=0,"",IF(BO23=0,"",(BO23/Q23)))</f>
        <v>0.36363636363636</v>
      </c>
      <c r="BQ23" s="118">
        <v>1</v>
      </c>
      <c r="BR23" s="119">
        <f>IFERROR(BQ23/BO23,"-")</f>
        <v>0.25</v>
      </c>
      <c r="BS23" s="120">
        <v>70000</v>
      </c>
      <c r="BT23" s="121">
        <f>IFERROR(BS23/BO23,"-")</f>
        <v>17500</v>
      </c>
      <c r="BU23" s="122"/>
      <c r="BV23" s="122"/>
      <c r="BW23" s="122">
        <v>1</v>
      </c>
      <c r="BX23" s="123">
        <v>2</v>
      </c>
      <c r="BY23" s="124">
        <f>IF(Q23=0,"",IF(BX23=0,"",(BX23/Q23)))</f>
        <v>0.18181818181818</v>
      </c>
      <c r="BZ23" s="125">
        <v>2</v>
      </c>
      <c r="CA23" s="126">
        <f>IFERROR(BZ23/BX23,"-")</f>
        <v>1</v>
      </c>
      <c r="CB23" s="127">
        <v>30000</v>
      </c>
      <c r="CC23" s="128">
        <f>IFERROR(CB23/BX23,"-")</f>
        <v>15000</v>
      </c>
      <c r="CD23" s="129"/>
      <c r="CE23" s="129">
        <v>1</v>
      </c>
      <c r="CF23" s="129">
        <v>1</v>
      </c>
      <c r="CG23" s="130">
        <v>2</v>
      </c>
      <c r="CH23" s="131">
        <f>IF(Q23=0,"",IF(CG23=0,"",(CG23/Q23)))</f>
        <v>0.18181818181818</v>
      </c>
      <c r="CI23" s="132">
        <v>2</v>
      </c>
      <c r="CJ23" s="133">
        <f>IFERROR(CI23/CG23,"-")</f>
        <v>1</v>
      </c>
      <c r="CK23" s="134">
        <v>219000</v>
      </c>
      <c r="CL23" s="135">
        <f>IFERROR(CK23/CG23,"-")</f>
        <v>109500</v>
      </c>
      <c r="CM23" s="136">
        <v>1</v>
      </c>
      <c r="CN23" s="136"/>
      <c r="CO23" s="136">
        <v>1</v>
      </c>
      <c r="CP23" s="137">
        <v>6</v>
      </c>
      <c r="CQ23" s="138">
        <v>342000</v>
      </c>
      <c r="CR23" s="138">
        <v>216000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113</v>
      </c>
      <c r="C24" s="184" t="s">
        <v>58</v>
      </c>
      <c r="D24" s="184"/>
      <c r="E24" s="184" t="s">
        <v>114</v>
      </c>
      <c r="F24" s="184" t="s">
        <v>115</v>
      </c>
      <c r="G24" s="184" t="s">
        <v>61</v>
      </c>
      <c r="H24" s="87"/>
      <c r="I24" s="87" t="s">
        <v>109</v>
      </c>
      <c r="J24" s="87"/>
      <c r="K24" s="176"/>
      <c r="L24" s="79">
        <v>24</v>
      </c>
      <c r="M24" s="79">
        <v>0</v>
      </c>
      <c r="N24" s="79">
        <v>110</v>
      </c>
      <c r="O24" s="88">
        <v>9</v>
      </c>
      <c r="P24" s="89">
        <v>0</v>
      </c>
      <c r="Q24" s="90">
        <f>O24+P24</f>
        <v>9</v>
      </c>
      <c r="R24" s="80">
        <f>IFERROR(Q24/N24,"-")</f>
        <v>0.081818181818182</v>
      </c>
      <c r="S24" s="79">
        <v>3</v>
      </c>
      <c r="T24" s="79">
        <v>3</v>
      </c>
      <c r="U24" s="80">
        <f>IFERROR(T24/(Q24),"-")</f>
        <v>0.33333333333333</v>
      </c>
      <c r="V24" s="81"/>
      <c r="W24" s="82">
        <v>4</v>
      </c>
      <c r="X24" s="80">
        <f>IF(Q24=0,"-",W24/Q24)</f>
        <v>0.44444444444444</v>
      </c>
      <c r="Y24" s="181">
        <v>102000</v>
      </c>
      <c r="Z24" s="182">
        <f>IFERROR(Y24/Q24,"-")</f>
        <v>11333.333333333</v>
      </c>
      <c r="AA24" s="182">
        <f>IFERROR(Y24/W24,"-")</f>
        <v>25500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3</v>
      </c>
      <c r="BG24" s="110">
        <f>IF(Q24=0,"",IF(BF24=0,"",(BF24/Q24)))</f>
        <v>0.33333333333333</v>
      </c>
      <c r="BH24" s="109">
        <v>1</v>
      </c>
      <c r="BI24" s="111">
        <f>IFERROR(BH24/BF24,"-")</f>
        <v>0.33333333333333</v>
      </c>
      <c r="BJ24" s="112">
        <v>10000</v>
      </c>
      <c r="BK24" s="113">
        <f>IFERROR(BJ24/BF24,"-")</f>
        <v>3333.3333333333</v>
      </c>
      <c r="BL24" s="114"/>
      <c r="BM24" s="114">
        <v>1</v>
      </c>
      <c r="BN24" s="114"/>
      <c r="BO24" s="116">
        <v>2</v>
      </c>
      <c r="BP24" s="117">
        <f>IF(Q24=0,"",IF(BO24=0,"",(BO24/Q24)))</f>
        <v>0.22222222222222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3</v>
      </c>
      <c r="BY24" s="124">
        <f>IF(Q24=0,"",IF(BX24=0,"",(BX24/Q24)))</f>
        <v>0.33333333333333</v>
      </c>
      <c r="BZ24" s="125">
        <v>2</v>
      </c>
      <c r="CA24" s="126">
        <f>IFERROR(BZ24/BX24,"-")</f>
        <v>0.66666666666667</v>
      </c>
      <c r="CB24" s="127">
        <v>69000</v>
      </c>
      <c r="CC24" s="128">
        <f>IFERROR(CB24/BX24,"-")</f>
        <v>23000</v>
      </c>
      <c r="CD24" s="129"/>
      <c r="CE24" s="129">
        <v>1</v>
      </c>
      <c r="CF24" s="129">
        <v>1</v>
      </c>
      <c r="CG24" s="130">
        <v>1</v>
      </c>
      <c r="CH24" s="131">
        <f>IF(Q24=0,"",IF(CG24=0,"",(CG24/Q24)))</f>
        <v>0.11111111111111</v>
      </c>
      <c r="CI24" s="132">
        <v>1</v>
      </c>
      <c r="CJ24" s="133">
        <f>IFERROR(CI24/CG24,"-")</f>
        <v>1</v>
      </c>
      <c r="CK24" s="134">
        <v>23000</v>
      </c>
      <c r="CL24" s="135">
        <f>IFERROR(CK24/CG24,"-")</f>
        <v>23000</v>
      </c>
      <c r="CM24" s="136"/>
      <c r="CN24" s="136"/>
      <c r="CO24" s="136">
        <v>1</v>
      </c>
      <c r="CP24" s="137">
        <v>4</v>
      </c>
      <c r="CQ24" s="138">
        <v>102000</v>
      </c>
      <c r="CR24" s="138">
        <v>61000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116</v>
      </c>
      <c r="C25" s="184" t="s">
        <v>58</v>
      </c>
      <c r="D25" s="184"/>
      <c r="E25" s="184" t="s">
        <v>78</v>
      </c>
      <c r="F25" s="184" t="s">
        <v>78</v>
      </c>
      <c r="G25" s="184" t="s">
        <v>79</v>
      </c>
      <c r="H25" s="87"/>
      <c r="I25" s="87"/>
      <c r="J25" s="87"/>
      <c r="K25" s="176"/>
      <c r="L25" s="79">
        <v>100</v>
      </c>
      <c r="M25" s="79">
        <v>64</v>
      </c>
      <c r="N25" s="79">
        <v>84</v>
      </c>
      <c r="O25" s="88">
        <v>23</v>
      </c>
      <c r="P25" s="89">
        <v>0</v>
      </c>
      <c r="Q25" s="90">
        <f>O25+P25</f>
        <v>23</v>
      </c>
      <c r="R25" s="80">
        <f>IFERROR(Q25/N25,"-")</f>
        <v>0.27380952380952</v>
      </c>
      <c r="S25" s="79">
        <v>13</v>
      </c>
      <c r="T25" s="79">
        <v>2</v>
      </c>
      <c r="U25" s="80">
        <f>IFERROR(T25/(Q25),"-")</f>
        <v>0.08695652173913</v>
      </c>
      <c r="V25" s="81"/>
      <c r="W25" s="82">
        <v>11</v>
      </c>
      <c r="X25" s="80">
        <f>IF(Q25=0,"-",W25/Q25)</f>
        <v>0.47826086956522</v>
      </c>
      <c r="Y25" s="181">
        <v>1548000</v>
      </c>
      <c r="Z25" s="182">
        <f>IFERROR(Y25/Q25,"-")</f>
        <v>67304.347826087</v>
      </c>
      <c r="AA25" s="182">
        <f>IFERROR(Y25/W25,"-")</f>
        <v>140727.27272727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4</v>
      </c>
      <c r="BG25" s="110">
        <f>IF(Q25=0,"",IF(BF25=0,"",(BF25/Q25)))</f>
        <v>0.17391304347826</v>
      </c>
      <c r="BH25" s="109">
        <v>2</v>
      </c>
      <c r="BI25" s="111">
        <f>IFERROR(BH25/BF25,"-")</f>
        <v>0.5</v>
      </c>
      <c r="BJ25" s="112">
        <v>77000</v>
      </c>
      <c r="BK25" s="113">
        <f>IFERROR(BJ25/BF25,"-")</f>
        <v>19250</v>
      </c>
      <c r="BL25" s="114"/>
      <c r="BM25" s="114"/>
      <c r="BN25" s="114">
        <v>2</v>
      </c>
      <c r="BO25" s="116">
        <v>10</v>
      </c>
      <c r="BP25" s="117">
        <f>IF(Q25=0,"",IF(BO25=0,"",(BO25/Q25)))</f>
        <v>0.43478260869565</v>
      </c>
      <c r="BQ25" s="118">
        <v>3</v>
      </c>
      <c r="BR25" s="119">
        <f>IFERROR(BQ25/BO25,"-")</f>
        <v>0.3</v>
      </c>
      <c r="BS25" s="120">
        <v>347000</v>
      </c>
      <c r="BT25" s="121">
        <f>IFERROR(BS25/BO25,"-")</f>
        <v>34700</v>
      </c>
      <c r="BU25" s="122"/>
      <c r="BV25" s="122"/>
      <c r="BW25" s="122">
        <v>3</v>
      </c>
      <c r="BX25" s="123">
        <v>9</v>
      </c>
      <c r="BY25" s="124">
        <f>IF(Q25=0,"",IF(BX25=0,"",(BX25/Q25)))</f>
        <v>0.39130434782609</v>
      </c>
      <c r="BZ25" s="125">
        <v>6</v>
      </c>
      <c r="CA25" s="126">
        <f>IFERROR(BZ25/BX25,"-")</f>
        <v>0.66666666666667</v>
      </c>
      <c r="CB25" s="127">
        <v>1124000</v>
      </c>
      <c r="CC25" s="128">
        <f>IFERROR(CB25/BX25,"-")</f>
        <v>124888.88888889</v>
      </c>
      <c r="CD25" s="129">
        <v>1</v>
      </c>
      <c r="CE25" s="129"/>
      <c r="CF25" s="129">
        <v>5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11</v>
      </c>
      <c r="CQ25" s="138">
        <v>1548000</v>
      </c>
      <c r="CR25" s="138">
        <v>430000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2.693</v>
      </c>
      <c r="B26" s="184" t="s">
        <v>117</v>
      </c>
      <c r="C26" s="184" t="s">
        <v>58</v>
      </c>
      <c r="D26" s="184"/>
      <c r="E26" s="184" t="s">
        <v>118</v>
      </c>
      <c r="F26" s="184" t="s">
        <v>119</v>
      </c>
      <c r="G26" s="184" t="s">
        <v>61</v>
      </c>
      <c r="H26" s="87" t="s">
        <v>120</v>
      </c>
      <c r="I26" s="87" t="s">
        <v>121</v>
      </c>
      <c r="J26" s="87" t="s">
        <v>122</v>
      </c>
      <c r="K26" s="176">
        <v>650000</v>
      </c>
      <c r="L26" s="79">
        <v>8</v>
      </c>
      <c r="M26" s="79">
        <v>0</v>
      </c>
      <c r="N26" s="79">
        <v>50</v>
      </c>
      <c r="O26" s="88">
        <v>3</v>
      </c>
      <c r="P26" s="89">
        <v>0</v>
      </c>
      <c r="Q26" s="90">
        <f>O26+P26</f>
        <v>3</v>
      </c>
      <c r="R26" s="80">
        <f>IFERROR(Q26/N26,"-")</f>
        <v>0.06</v>
      </c>
      <c r="S26" s="79">
        <v>2</v>
      </c>
      <c r="T26" s="79">
        <v>0</v>
      </c>
      <c r="U26" s="80">
        <f>IFERROR(T26/(Q26),"-")</f>
        <v>0</v>
      </c>
      <c r="V26" s="81">
        <f>IFERROR(K26/SUM(Q26:Q29),"-")</f>
        <v>13829.787234043</v>
      </c>
      <c r="W26" s="82">
        <v>1</v>
      </c>
      <c r="X26" s="80">
        <f>IF(Q26=0,"-",W26/Q26)</f>
        <v>0.33333333333333</v>
      </c>
      <c r="Y26" s="181">
        <v>5000</v>
      </c>
      <c r="Z26" s="182">
        <f>IFERROR(Y26/Q26,"-")</f>
        <v>1666.6666666667</v>
      </c>
      <c r="AA26" s="182">
        <f>IFERROR(Y26/W26,"-")</f>
        <v>5000</v>
      </c>
      <c r="AB26" s="176">
        <f>SUM(Y26:Y29)-SUM(K26:K29)</f>
        <v>1100450</v>
      </c>
      <c r="AC26" s="83">
        <f>SUM(Y26:Y29)/SUM(K26:K29)</f>
        <v>2.693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1</v>
      </c>
      <c r="AO26" s="98">
        <f>IF(Q26=0,"",IF(AN26=0,"",(AN26/Q26)))</f>
        <v>0.33333333333333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2</v>
      </c>
      <c r="BP26" s="117">
        <f>IF(Q26=0,"",IF(BO26=0,"",(BO26/Q26)))</f>
        <v>0.66666666666667</v>
      </c>
      <c r="BQ26" s="118">
        <v>1</v>
      </c>
      <c r="BR26" s="119">
        <f>IFERROR(BQ26/BO26,"-")</f>
        <v>0.5</v>
      </c>
      <c r="BS26" s="120">
        <v>5000</v>
      </c>
      <c r="BT26" s="121">
        <f>IFERROR(BS26/BO26,"-")</f>
        <v>2500</v>
      </c>
      <c r="BU26" s="122">
        <v>1</v>
      </c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5000</v>
      </c>
      <c r="CR26" s="138">
        <v>5000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123</v>
      </c>
      <c r="C27" s="184" t="s">
        <v>58</v>
      </c>
      <c r="D27" s="184"/>
      <c r="E27" s="184" t="s">
        <v>124</v>
      </c>
      <c r="F27" s="184" t="s">
        <v>125</v>
      </c>
      <c r="G27" s="184" t="s">
        <v>61</v>
      </c>
      <c r="H27" s="87" t="s">
        <v>120</v>
      </c>
      <c r="I27" s="87" t="s">
        <v>126</v>
      </c>
      <c r="J27" s="87"/>
      <c r="K27" s="176"/>
      <c r="L27" s="79">
        <v>9</v>
      </c>
      <c r="M27" s="79">
        <v>0</v>
      </c>
      <c r="N27" s="79">
        <v>76</v>
      </c>
      <c r="O27" s="88">
        <v>4</v>
      </c>
      <c r="P27" s="89">
        <v>0</v>
      </c>
      <c r="Q27" s="90">
        <f>O27+P27</f>
        <v>4</v>
      </c>
      <c r="R27" s="80">
        <f>IFERROR(Q27/N27,"-")</f>
        <v>0.052631578947368</v>
      </c>
      <c r="S27" s="79">
        <v>2</v>
      </c>
      <c r="T27" s="79">
        <v>0</v>
      </c>
      <c r="U27" s="80">
        <f>IFERROR(T27/(Q27),"-")</f>
        <v>0</v>
      </c>
      <c r="V27" s="81"/>
      <c r="W27" s="82">
        <v>2</v>
      </c>
      <c r="X27" s="80">
        <f>IF(Q27=0,"-",W27/Q27)</f>
        <v>0.5</v>
      </c>
      <c r="Y27" s="181">
        <v>23000</v>
      </c>
      <c r="Z27" s="182">
        <f>IFERROR(Y27/Q27,"-")</f>
        <v>5750</v>
      </c>
      <c r="AA27" s="182">
        <f>IFERROR(Y27/W27,"-")</f>
        <v>11500</v>
      </c>
      <c r="AB27" s="176"/>
      <c r="AC27" s="83"/>
      <c r="AD27" s="77"/>
      <c r="AE27" s="91">
        <v>1</v>
      </c>
      <c r="AF27" s="92">
        <f>IF(Q27=0,"",IF(AE27=0,"",(AE27/Q27)))</f>
        <v>0.25</v>
      </c>
      <c r="AG27" s="91"/>
      <c r="AH27" s="93">
        <f>IFERROR(AG27/AE27,"-")</f>
        <v>0</v>
      </c>
      <c r="AI27" s="94"/>
      <c r="AJ27" s="95">
        <f>IFERROR(AI27/AE27,"-")</f>
        <v>0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0.25</v>
      </c>
      <c r="BH27" s="109">
        <v>1</v>
      </c>
      <c r="BI27" s="111">
        <f>IFERROR(BH27/BF27,"-")</f>
        <v>1</v>
      </c>
      <c r="BJ27" s="112">
        <v>3000</v>
      </c>
      <c r="BK27" s="113">
        <f>IFERROR(BJ27/BF27,"-")</f>
        <v>3000</v>
      </c>
      <c r="BL27" s="114">
        <v>1</v>
      </c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>
        <v>2</v>
      </c>
      <c r="BY27" s="124">
        <f>IF(Q27=0,"",IF(BX27=0,"",(BX27/Q27)))</f>
        <v>0.5</v>
      </c>
      <c r="BZ27" s="125">
        <v>1</v>
      </c>
      <c r="CA27" s="126">
        <f>IFERROR(BZ27/BX27,"-")</f>
        <v>0.5</v>
      </c>
      <c r="CB27" s="127">
        <v>20000</v>
      </c>
      <c r="CC27" s="128">
        <f>IFERROR(CB27/BX27,"-")</f>
        <v>10000</v>
      </c>
      <c r="CD27" s="129">
        <v>1</v>
      </c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2</v>
      </c>
      <c r="CQ27" s="138">
        <v>23000</v>
      </c>
      <c r="CR27" s="138">
        <v>20000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127</v>
      </c>
      <c r="C28" s="184" t="s">
        <v>58</v>
      </c>
      <c r="D28" s="184"/>
      <c r="E28" s="184" t="s">
        <v>128</v>
      </c>
      <c r="F28" s="184" t="s">
        <v>129</v>
      </c>
      <c r="G28" s="184" t="s">
        <v>61</v>
      </c>
      <c r="H28" s="87" t="s">
        <v>120</v>
      </c>
      <c r="I28" s="87" t="s">
        <v>130</v>
      </c>
      <c r="J28" s="87"/>
      <c r="K28" s="176"/>
      <c r="L28" s="79">
        <v>48</v>
      </c>
      <c r="M28" s="79">
        <v>0</v>
      </c>
      <c r="N28" s="79">
        <v>212</v>
      </c>
      <c r="O28" s="88">
        <v>15</v>
      </c>
      <c r="P28" s="89">
        <v>0</v>
      </c>
      <c r="Q28" s="90">
        <f>O28+P28</f>
        <v>15</v>
      </c>
      <c r="R28" s="80">
        <f>IFERROR(Q28/N28,"-")</f>
        <v>0.070754716981132</v>
      </c>
      <c r="S28" s="79">
        <v>7</v>
      </c>
      <c r="T28" s="79">
        <v>6</v>
      </c>
      <c r="U28" s="80">
        <f>IFERROR(T28/(Q28),"-")</f>
        <v>0.4</v>
      </c>
      <c r="V28" s="81"/>
      <c r="W28" s="82">
        <v>5</v>
      </c>
      <c r="X28" s="80">
        <f>IF(Q28=0,"-",W28/Q28)</f>
        <v>0.33333333333333</v>
      </c>
      <c r="Y28" s="181">
        <v>60000</v>
      </c>
      <c r="Z28" s="182">
        <f>IFERROR(Y28/Q28,"-")</f>
        <v>4000</v>
      </c>
      <c r="AA28" s="182">
        <f>IFERROR(Y28/W28,"-")</f>
        <v>12000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6</v>
      </c>
      <c r="BG28" s="110">
        <f>IF(Q28=0,"",IF(BF28=0,"",(BF28/Q28)))</f>
        <v>0.4</v>
      </c>
      <c r="BH28" s="109">
        <v>1</v>
      </c>
      <c r="BI28" s="111">
        <f>IFERROR(BH28/BF28,"-")</f>
        <v>0.16666666666667</v>
      </c>
      <c r="BJ28" s="112">
        <v>25000</v>
      </c>
      <c r="BK28" s="113">
        <f>IFERROR(BJ28/BF28,"-")</f>
        <v>4166.6666666667</v>
      </c>
      <c r="BL28" s="114"/>
      <c r="BM28" s="114"/>
      <c r="BN28" s="114">
        <v>1</v>
      </c>
      <c r="BO28" s="116">
        <v>5</v>
      </c>
      <c r="BP28" s="117">
        <f>IF(Q28=0,"",IF(BO28=0,"",(BO28/Q28)))</f>
        <v>0.33333333333333</v>
      </c>
      <c r="BQ28" s="118">
        <v>3</v>
      </c>
      <c r="BR28" s="119">
        <f>IFERROR(BQ28/BO28,"-")</f>
        <v>0.6</v>
      </c>
      <c r="BS28" s="120">
        <v>32000</v>
      </c>
      <c r="BT28" s="121">
        <f>IFERROR(BS28/BO28,"-")</f>
        <v>6400</v>
      </c>
      <c r="BU28" s="122">
        <v>2</v>
      </c>
      <c r="BV28" s="122"/>
      <c r="BW28" s="122">
        <v>1</v>
      </c>
      <c r="BX28" s="123">
        <v>4</v>
      </c>
      <c r="BY28" s="124">
        <f>IF(Q28=0,"",IF(BX28=0,"",(BX28/Q28)))</f>
        <v>0.26666666666667</v>
      </c>
      <c r="BZ28" s="125">
        <v>1</v>
      </c>
      <c r="CA28" s="126">
        <f>IFERROR(BZ28/BX28,"-")</f>
        <v>0.25</v>
      </c>
      <c r="CB28" s="127">
        <v>3000</v>
      </c>
      <c r="CC28" s="128">
        <f>IFERROR(CB28/BX28,"-")</f>
        <v>750</v>
      </c>
      <c r="CD28" s="129">
        <v>1</v>
      </c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5</v>
      </c>
      <c r="CQ28" s="138">
        <v>60000</v>
      </c>
      <c r="CR28" s="138">
        <v>26000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131</v>
      </c>
      <c r="C29" s="184" t="s">
        <v>58</v>
      </c>
      <c r="D29" s="184"/>
      <c r="E29" s="184" t="s">
        <v>78</v>
      </c>
      <c r="F29" s="184" t="s">
        <v>78</v>
      </c>
      <c r="G29" s="184" t="s">
        <v>79</v>
      </c>
      <c r="H29" s="87"/>
      <c r="I29" s="87"/>
      <c r="J29" s="87"/>
      <c r="K29" s="176"/>
      <c r="L29" s="79">
        <v>150</v>
      </c>
      <c r="M29" s="79">
        <v>82</v>
      </c>
      <c r="N29" s="79">
        <v>106</v>
      </c>
      <c r="O29" s="88">
        <v>25</v>
      </c>
      <c r="P29" s="89">
        <v>0</v>
      </c>
      <c r="Q29" s="90">
        <f>O29+P29</f>
        <v>25</v>
      </c>
      <c r="R29" s="80">
        <f>IFERROR(Q29/N29,"-")</f>
        <v>0.23584905660377</v>
      </c>
      <c r="S29" s="79">
        <v>18</v>
      </c>
      <c r="T29" s="79">
        <v>0</v>
      </c>
      <c r="U29" s="80">
        <f>IFERROR(T29/(Q29),"-")</f>
        <v>0</v>
      </c>
      <c r="V29" s="81"/>
      <c r="W29" s="82">
        <v>18</v>
      </c>
      <c r="X29" s="80">
        <f>IF(Q29=0,"-",W29/Q29)</f>
        <v>0.72</v>
      </c>
      <c r="Y29" s="181">
        <v>1662450</v>
      </c>
      <c r="Z29" s="182">
        <f>IFERROR(Y29/Q29,"-")</f>
        <v>66498</v>
      </c>
      <c r="AA29" s="182">
        <f>IFERROR(Y29/W29,"-")</f>
        <v>92358.333333333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0.04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1</v>
      </c>
      <c r="BG29" s="110">
        <f>IF(Q29=0,"",IF(BF29=0,"",(BF29/Q29)))</f>
        <v>0.04</v>
      </c>
      <c r="BH29" s="109">
        <v>1</v>
      </c>
      <c r="BI29" s="111">
        <f>IFERROR(BH29/BF29,"-")</f>
        <v>1</v>
      </c>
      <c r="BJ29" s="112">
        <v>10000</v>
      </c>
      <c r="BK29" s="113">
        <f>IFERROR(BJ29/BF29,"-")</f>
        <v>10000</v>
      </c>
      <c r="BL29" s="114">
        <v>1</v>
      </c>
      <c r="BM29" s="114"/>
      <c r="BN29" s="114"/>
      <c r="BO29" s="116">
        <v>3</v>
      </c>
      <c r="BP29" s="117">
        <f>IF(Q29=0,"",IF(BO29=0,"",(BO29/Q29)))</f>
        <v>0.12</v>
      </c>
      <c r="BQ29" s="118">
        <v>3</v>
      </c>
      <c r="BR29" s="119">
        <f>IFERROR(BQ29/BO29,"-")</f>
        <v>1</v>
      </c>
      <c r="BS29" s="120">
        <v>333000</v>
      </c>
      <c r="BT29" s="121">
        <f>IFERROR(BS29/BO29,"-")</f>
        <v>111000</v>
      </c>
      <c r="BU29" s="122"/>
      <c r="BV29" s="122"/>
      <c r="BW29" s="122">
        <v>3</v>
      </c>
      <c r="BX29" s="123">
        <v>11</v>
      </c>
      <c r="BY29" s="124">
        <f>IF(Q29=0,"",IF(BX29=0,"",(BX29/Q29)))</f>
        <v>0.44</v>
      </c>
      <c r="BZ29" s="125">
        <v>7</v>
      </c>
      <c r="CA29" s="126">
        <f>IFERROR(BZ29/BX29,"-")</f>
        <v>0.63636363636364</v>
      </c>
      <c r="CB29" s="127">
        <v>798450</v>
      </c>
      <c r="CC29" s="128">
        <f>IFERROR(CB29/BX29,"-")</f>
        <v>72586.363636364</v>
      </c>
      <c r="CD29" s="129">
        <v>2</v>
      </c>
      <c r="CE29" s="129">
        <v>1</v>
      </c>
      <c r="CF29" s="129">
        <v>4</v>
      </c>
      <c r="CG29" s="130">
        <v>9</v>
      </c>
      <c r="CH29" s="131">
        <f>IF(Q29=0,"",IF(CG29=0,"",(CG29/Q29)))</f>
        <v>0.36</v>
      </c>
      <c r="CI29" s="132">
        <v>7</v>
      </c>
      <c r="CJ29" s="133">
        <f>IFERROR(CI29/CG29,"-")</f>
        <v>0.77777777777778</v>
      </c>
      <c r="CK29" s="134">
        <v>521000</v>
      </c>
      <c r="CL29" s="135">
        <f>IFERROR(CK29/CG29,"-")</f>
        <v>57888.888888889</v>
      </c>
      <c r="CM29" s="136"/>
      <c r="CN29" s="136">
        <v>1</v>
      </c>
      <c r="CO29" s="136">
        <v>6</v>
      </c>
      <c r="CP29" s="137">
        <v>18</v>
      </c>
      <c r="CQ29" s="138">
        <v>1662450</v>
      </c>
      <c r="CR29" s="138">
        <v>508000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5.24</v>
      </c>
      <c r="B30" s="184" t="s">
        <v>132</v>
      </c>
      <c r="C30" s="184" t="s">
        <v>58</v>
      </c>
      <c r="D30" s="184"/>
      <c r="E30" s="184" t="s">
        <v>133</v>
      </c>
      <c r="F30" s="184" t="s">
        <v>76</v>
      </c>
      <c r="G30" s="184" t="s">
        <v>61</v>
      </c>
      <c r="H30" s="87" t="s">
        <v>96</v>
      </c>
      <c r="I30" s="87" t="s">
        <v>134</v>
      </c>
      <c r="J30" s="87" t="s">
        <v>135</v>
      </c>
      <c r="K30" s="176">
        <v>150000</v>
      </c>
      <c r="L30" s="79">
        <v>31</v>
      </c>
      <c r="M30" s="79">
        <v>0</v>
      </c>
      <c r="N30" s="79">
        <v>84</v>
      </c>
      <c r="O30" s="88">
        <v>3</v>
      </c>
      <c r="P30" s="89">
        <v>1</v>
      </c>
      <c r="Q30" s="90">
        <f>O30+P30</f>
        <v>4</v>
      </c>
      <c r="R30" s="80">
        <f>IFERROR(Q30/N30,"-")</f>
        <v>0.047619047619048</v>
      </c>
      <c r="S30" s="79">
        <v>1</v>
      </c>
      <c r="T30" s="79">
        <v>0</v>
      </c>
      <c r="U30" s="80">
        <f>IFERROR(T30/(Q30),"-")</f>
        <v>0</v>
      </c>
      <c r="V30" s="81">
        <f>IFERROR(K30/SUM(Q30:Q31),"-")</f>
        <v>13636.363636364</v>
      </c>
      <c r="W30" s="82">
        <v>1</v>
      </c>
      <c r="X30" s="80">
        <f>IF(Q30=0,"-",W30/Q30)</f>
        <v>0.25</v>
      </c>
      <c r="Y30" s="181">
        <v>218000</v>
      </c>
      <c r="Z30" s="182">
        <f>IFERROR(Y30/Q30,"-")</f>
        <v>54500</v>
      </c>
      <c r="AA30" s="182">
        <f>IFERROR(Y30/W30,"-")</f>
        <v>218000</v>
      </c>
      <c r="AB30" s="176">
        <f>SUM(Y30:Y31)-SUM(K30:K31)</f>
        <v>636000</v>
      </c>
      <c r="AC30" s="83">
        <f>SUM(Y30:Y31)/SUM(K30:K31)</f>
        <v>5.24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>
        <v>1</v>
      </c>
      <c r="AO30" s="98">
        <f>IF(Q30=0,"",IF(AN30=0,"",(AN30/Q30)))</f>
        <v>0.25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3</v>
      </c>
      <c r="BP30" s="117">
        <f>IF(Q30=0,"",IF(BO30=0,"",(BO30/Q30)))</f>
        <v>0.75</v>
      </c>
      <c r="BQ30" s="118">
        <v>1</v>
      </c>
      <c r="BR30" s="119">
        <f>IFERROR(BQ30/BO30,"-")</f>
        <v>0.33333333333333</v>
      </c>
      <c r="BS30" s="120">
        <v>218000</v>
      </c>
      <c r="BT30" s="121">
        <f>IFERROR(BS30/BO30,"-")</f>
        <v>72666.666666667</v>
      </c>
      <c r="BU30" s="122"/>
      <c r="BV30" s="122"/>
      <c r="BW30" s="122">
        <v>1</v>
      </c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218000</v>
      </c>
      <c r="CR30" s="138">
        <v>218000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/>
      <c r="B31" s="184" t="s">
        <v>136</v>
      </c>
      <c r="C31" s="184" t="s">
        <v>58</v>
      </c>
      <c r="D31" s="184"/>
      <c r="E31" s="184" t="s">
        <v>133</v>
      </c>
      <c r="F31" s="184" t="s">
        <v>76</v>
      </c>
      <c r="G31" s="184" t="s">
        <v>79</v>
      </c>
      <c r="H31" s="87"/>
      <c r="I31" s="87"/>
      <c r="J31" s="87"/>
      <c r="K31" s="176"/>
      <c r="L31" s="79">
        <v>75</v>
      </c>
      <c r="M31" s="79">
        <v>36</v>
      </c>
      <c r="N31" s="79">
        <v>32</v>
      </c>
      <c r="O31" s="88">
        <v>7</v>
      </c>
      <c r="P31" s="89">
        <v>0</v>
      </c>
      <c r="Q31" s="90">
        <f>O31+P31</f>
        <v>7</v>
      </c>
      <c r="R31" s="80">
        <f>IFERROR(Q31/N31,"-")</f>
        <v>0.21875</v>
      </c>
      <c r="S31" s="79">
        <v>3</v>
      </c>
      <c r="T31" s="79">
        <v>1</v>
      </c>
      <c r="U31" s="80">
        <f>IFERROR(T31/(Q31),"-")</f>
        <v>0.14285714285714</v>
      </c>
      <c r="V31" s="81"/>
      <c r="W31" s="82">
        <v>2</v>
      </c>
      <c r="X31" s="80">
        <f>IF(Q31=0,"-",W31/Q31)</f>
        <v>0.28571428571429</v>
      </c>
      <c r="Y31" s="181">
        <v>568000</v>
      </c>
      <c r="Z31" s="182">
        <f>IFERROR(Y31/Q31,"-")</f>
        <v>81142.857142857</v>
      </c>
      <c r="AA31" s="182">
        <f>IFERROR(Y31/W31,"-")</f>
        <v>284000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1</v>
      </c>
      <c r="BP31" s="117">
        <f>IF(Q31=0,"",IF(BO31=0,"",(BO31/Q31)))</f>
        <v>0.14285714285714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5</v>
      </c>
      <c r="BY31" s="124">
        <f>IF(Q31=0,"",IF(BX31=0,"",(BX31/Q31)))</f>
        <v>0.71428571428571</v>
      </c>
      <c r="BZ31" s="125">
        <v>1</v>
      </c>
      <c r="CA31" s="126">
        <f>IFERROR(BZ31/BX31,"-")</f>
        <v>0.2</v>
      </c>
      <c r="CB31" s="127">
        <v>63000</v>
      </c>
      <c r="CC31" s="128">
        <f>IFERROR(CB31/BX31,"-")</f>
        <v>12600</v>
      </c>
      <c r="CD31" s="129"/>
      <c r="CE31" s="129"/>
      <c r="CF31" s="129">
        <v>1</v>
      </c>
      <c r="CG31" s="130">
        <v>1</v>
      </c>
      <c r="CH31" s="131">
        <f>IF(Q31=0,"",IF(CG31=0,"",(CG31/Q31)))</f>
        <v>0.14285714285714</v>
      </c>
      <c r="CI31" s="132">
        <v>1</v>
      </c>
      <c r="CJ31" s="133">
        <f>IFERROR(CI31/CG31,"-")</f>
        <v>1</v>
      </c>
      <c r="CK31" s="134">
        <v>505000</v>
      </c>
      <c r="CL31" s="135">
        <f>IFERROR(CK31/CG31,"-")</f>
        <v>505000</v>
      </c>
      <c r="CM31" s="136"/>
      <c r="CN31" s="136"/>
      <c r="CO31" s="136">
        <v>1</v>
      </c>
      <c r="CP31" s="137">
        <v>2</v>
      </c>
      <c r="CQ31" s="138">
        <v>568000</v>
      </c>
      <c r="CR31" s="138">
        <v>505000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>
        <f>AC32</f>
        <v>5.6625</v>
      </c>
      <c r="B32" s="184" t="s">
        <v>137</v>
      </c>
      <c r="C32" s="184" t="s">
        <v>58</v>
      </c>
      <c r="D32" s="184"/>
      <c r="E32" s="184"/>
      <c r="F32" s="184"/>
      <c r="G32" s="184" t="s">
        <v>61</v>
      </c>
      <c r="H32" s="87" t="s">
        <v>138</v>
      </c>
      <c r="I32" s="87" t="s">
        <v>139</v>
      </c>
      <c r="J32" s="87" t="s">
        <v>140</v>
      </c>
      <c r="K32" s="176">
        <v>80000</v>
      </c>
      <c r="L32" s="79">
        <v>12</v>
      </c>
      <c r="M32" s="79">
        <v>0</v>
      </c>
      <c r="N32" s="79">
        <v>106</v>
      </c>
      <c r="O32" s="88">
        <v>4</v>
      </c>
      <c r="P32" s="89">
        <v>0</v>
      </c>
      <c r="Q32" s="90">
        <f>O32+P32</f>
        <v>4</v>
      </c>
      <c r="R32" s="80">
        <f>IFERROR(Q32/N32,"-")</f>
        <v>0.037735849056604</v>
      </c>
      <c r="S32" s="79">
        <v>2</v>
      </c>
      <c r="T32" s="79">
        <v>1</v>
      </c>
      <c r="U32" s="80">
        <f>IFERROR(T32/(Q32),"-")</f>
        <v>0.25</v>
      </c>
      <c r="V32" s="81">
        <f>IFERROR(K32/SUM(Q32:Q33),"-")</f>
        <v>13333.333333333</v>
      </c>
      <c r="W32" s="82">
        <v>2</v>
      </c>
      <c r="X32" s="80">
        <f>IF(Q32=0,"-",W32/Q32)</f>
        <v>0.5</v>
      </c>
      <c r="Y32" s="181">
        <v>418000</v>
      </c>
      <c r="Z32" s="182">
        <f>IFERROR(Y32/Q32,"-")</f>
        <v>104500</v>
      </c>
      <c r="AA32" s="182">
        <f>IFERROR(Y32/W32,"-")</f>
        <v>209000</v>
      </c>
      <c r="AB32" s="176">
        <f>SUM(Y32:Y33)-SUM(K32:K33)</f>
        <v>373000</v>
      </c>
      <c r="AC32" s="83">
        <f>SUM(Y32:Y33)/SUM(K32:K33)</f>
        <v>5.6625</v>
      </c>
      <c r="AD32" s="77"/>
      <c r="AE32" s="91">
        <v>1</v>
      </c>
      <c r="AF32" s="92">
        <f>IF(Q32=0,"",IF(AE32=0,"",(AE32/Q32)))</f>
        <v>0.25</v>
      </c>
      <c r="AG32" s="91"/>
      <c r="AH32" s="93">
        <f>IFERROR(AG32/AE32,"-")</f>
        <v>0</v>
      </c>
      <c r="AI32" s="94"/>
      <c r="AJ32" s="95">
        <f>IFERROR(AI32/AE32,"-")</f>
        <v>0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1</v>
      </c>
      <c r="BP32" s="117">
        <f>IF(Q32=0,"",IF(BO32=0,"",(BO32/Q32)))</f>
        <v>0.25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2</v>
      </c>
      <c r="BY32" s="124">
        <f>IF(Q32=0,"",IF(BX32=0,"",(BX32/Q32)))</f>
        <v>0.5</v>
      </c>
      <c r="BZ32" s="125">
        <v>2</v>
      </c>
      <c r="CA32" s="126">
        <f>IFERROR(BZ32/BX32,"-")</f>
        <v>1</v>
      </c>
      <c r="CB32" s="127">
        <v>418000</v>
      </c>
      <c r="CC32" s="128">
        <f>IFERROR(CB32/BX32,"-")</f>
        <v>209000</v>
      </c>
      <c r="CD32" s="129"/>
      <c r="CE32" s="129"/>
      <c r="CF32" s="129">
        <v>2</v>
      </c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2</v>
      </c>
      <c r="CQ32" s="138">
        <v>418000</v>
      </c>
      <c r="CR32" s="138">
        <v>353000</v>
      </c>
      <c r="CS32" s="138"/>
      <c r="CT32" s="139" t="str">
        <f>IF(AND(CR32=0,CS32=0),"",IF(AND(CR32&lt;=100000,CS32&lt;=100000),"",IF(CR32/CQ32&gt;0.7,"男高",IF(CS32/CQ32&gt;0.7,"女高",""))))</f>
        <v>男高</v>
      </c>
    </row>
    <row r="33" spans="1:99">
      <c r="A33" s="78"/>
      <c r="B33" s="184" t="s">
        <v>141</v>
      </c>
      <c r="C33" s="184" t="s">
        <v>58</v>
      </c>
      <c r="D33" s="184"/>
      <c r="E33" s="184"/>
      <c r="F33" s="184"/>
      <c r="G33" s="184" t="s">
        <v>79</v>
      </c>
      <c r="H33" s="87"/>
      <c r="I33" s="87"/>
      <c r="J33" s="87"/>
      <c r="K33" s="176"/>
      <c r="L33" s="79">
        <v>14</v>
      </c>
      <c r="M33" s="79">
        <v>11</v>
      </c>
      <c r="N33" s="79">
        <v>28</v>
      </c>
      <c r="O33" s="88">
        <v>2</v>
      </c>
      <c r="P33" s="89">
        <v>0</v>
      </c>
      <c r="Q33" s="90">
        <f>O33+P33</f>
        <v>2</v>
      </c>
      <c r="R33" s="80">
        <f>IFERROR(Q33/N33,"-")</f>
        <v>0.071428571428571</v>
      </c>
      <c r="S33" s="79">
        <v>1</v>
      </c>
      <c r="T33" s="79">
        <v>0</v>
      </c>
      <c r="U33" s="80">
        <f>IFERROR(T33/(Q33),"-")</f>
        <v>0</v>
      </c>
      <c r="V33" s="81"/>
      <c r="W33" s="82">
        <v>1</v>
      </c>
      <c r="X33" s="80">
        <f>IF(Q33=0,"-",W33/Q33)</f>
        <v>0.5</v>
      </c>
      <c r="Y33" s="181">
        <v>35000</v>
      </c>
      <c r="Z33" s="182">
        <f>IFERROR(Y33/Q33,"-")</f>
        <v>17500</v>
      </c>
      <c r="AA33" s="182">
        <f>IFERROR(Y33/W33,"-")</f>
        <v>35000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0.5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0.5</v>
      </c>
      <c r="BZ33" s="125">
        <v>1</v>
      </c>
      <c r="CA33" s="126">
        <f>IFERROR(BZ33/BX33,"-")</f>
        <v>1</v>
      </c>
      <c r="CB33" s="127">
        <v>30000</v>
      </c>
      <c r="CC33" s="128">
        <f>IFERROR(CB33/BX33,"-")</f>
        <v>30000</v>
      </c>
      <c r="CD33" s="129"/>
      <c r="CE33" s="129"/>
      <c r="CF33" s="129">
        <v>1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35000</v>
      </c>
      <c r="CR33" s="138">
        <v>30000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30"/>
      <c r="B34" s="84"/>
      <c r="C34" s="84"/>
      <c r="D34" s="85"/>
      <c r="E34" s="85"/>
      <c r="F34" s="85"/>
      <c r="G34" s="86"/>
      <c r="H34" s="87"/>
      <c r="I34" s="87"/>
      <c r="J34" s="87"/>
      <c r="K34" s="177"/>
      <c r="L34" s="34"/>
      <c r="M34" s="34"/>
      <c r="N34" s="31"/>
      <c r="O34" s="23"/>
      <c r="P34" s="23"/>
      <c r="Q34" s="23"/>
      <c r="R34" s="32"/>
      <c r="S34" s="32"/>
      <c r="T34" s="23"/>
      <c r="U34" s="32"/>
      <c r="V34" s="25"/>
      <c r="W34" s="25"/>
      <c r="X34" s="25"/>
      <c r="Y34" s="183"/>
      <c r="Z34" s="183"/>
      <c r="AA34" s="183"/>
      <c r="AB34" s="183"/>
      <c r="AC34" s="33"/>
      <c r="AD34" s="57"/>
      <c r="AE34" s="61"/>
      <c r="AF34" s="62"/>
      <c r="AG34" s="61"/>
      <c r="AH34" s="65"/>
      <c r="AI34" s="66"/>
      <c r="AJ34" s="67"/>
      <c r="AK34" s="68"/>
      <c r="AL34" s="68"/>
      <c r="AM34" s="68"/>
      <c r="AN34" s="61"/>
      <c r="AO34" s="62"/>
      <c r="AP34" s="61"/>
      <c r="AQ34" s="65"/>
      <c r="AR34" s="66"/>
      <c r="AS34" s="67"/>
      <c r="AT34" s="68"/>
      <c r="AU34" s="68"/>
      <c r="AV34" s="68"/>
      <c r="AW34" s="61"/>
      <c r="AX34" s="62"/>
      <c r="AY34" s="61"/>
      <c r="AZ34" s="65"/>
      <c r="BA34" s="66"/>
      <c r="BB34" s="67"/>
      <c r="BC34" s="68"/>
      <c r="BD34" s="68"/>
      <c r="BE34" s="68"/>
      <c r="BF34" s="61"/>
      <c r="BG34" s="62"/>
      <c r="BH34" s="61"/>
      <c r="BI34" s="65"/>
      <c r="BJ34" s="66"/>
      <c r="BK34" s="67"/>
      <c r="BL34" s="68"/>
      <c r="BM34" s="68"/>
      <c r="BN34" s="68"/>
      <c r="BO34" s="63"/>
      <c r="BP34" s="64"/>
      <c r="BQ34" s="61"/>
      <c r="BR34" s="65"/>
      <c r="BS34" s="66"/>
      <c r="BT34" s="67"/>
      <c r="BU34" s="68"/>
      <c r="BV34" s="68"/>
      <c r="BW34" s="68"/>
      <c r="BX34" s="63"/>
      <c r="BY34" s="64"/>
      <c r="BZ34" s="61"/>
      <c r="CA34" s="65"/>
      <c r="CB34" s="66"/>
      <c r="CC34" s="67"/>
      <c r="CD34" s="68"/>
      <c r="CE34" s="68"/>
      <c r="CF34" s="68"/>
      <c r="CG34" s="63"/>
      <c r="CH34" s="64"/>
      <c r="CI34" s="61"/>
      <c r="CJ34" s="65"/>
      <c r="CK34" s="66"/>
      <c r="CL34" s="67"/>
      <c r="CM34" s="68"/>
      <c r="CN34" s="68"/>
      <c r="CO34" s="68"/>
      <c r="CP34" s="69"/>
      <c r="CQ34" s="66"/>
      <c r="CR34" s="66"/>
      <c r="CS34" s="66"/>
      <c r="CT34" s="70"/>
    </row>
    <row r="35" spans="1:99">
      <c r="A35" s="30"/>
      <c r="B35" s="37"/>
      <c r="C35" s="37"/>
      <c r="D35" s="21"/>
      <c r="E35" s="21"/>
      <c r="F35" s="21"/>
      <c r="G35" s="22"/>
      <c r="H35" s="36"/>
      <c r="I35" s="36"/>
      <c r="J35" s="73"/>
      <c r="K35" s="178"/>
      <c r="L35" s="34"/>
      <c r="M35" s="34"/>
      <c r="N35" s="31"/>
      <c r="O35" s="23"/>
      <c r="P35" s="23"/>
      <c r="Q35" s="23"/>
      <c r="R35" s="32"/>
      <c r="S35" s="32"/>
      <c r="T35" s="23"/>
      <c r="U35" s="32"/>
      <c r="V35" s="25"/>
      <c r="W35" s="25"/>
      <c r="X35" s="25"/>
      <c r="Y35" s="183"/>
      <c r="Z35" s="183"/>
      <c r="AA35" s="183"/>
      <c r="AB35" s="183"/>
      <c r="AC35" s="33"/>
      <c r="AD35" s="59"/>
      <c r="AE35" s="61"/>
      <c r="AF35" s="62"/>
      <c r="AG35" s="61"/>
      <c r="AH35" s="65"/>
      <c r="AI35" s="66"/>
      <c r="AJ35" s="67"/>
      <c r="AK35" s="68"/>
      <c r="AL35" s="68"/>
      <c r="AM35" s="68"/>
      <c r="AN35" s="61"/>
      <c r="AO35" s="62"/>
      <c r="AP35" s="61"/>
      <c r="AQ35" s="65"/>
      <c r="AR35" s="66"/>
      <c r="AS35" s="67"/>
      <c r="AT35" s="68"/>
      <c r="AU35" s="68"/>
      <c r="AV35" s="68"/>
      <c r="AW35" s="61"/>
      <c r="AX35" s="62"/>
      <c r="AY35" s="61"/>
      <c r="AZ35" s="65"/>
      <c r="BA35" s="66"/>
      <c r="BB35" s="67"/>
      <c r="BC35" s="68"/>
      <c r="BD35" s="68"/>
      <c r="BE35" s="68"/>
      <c r="BF35" s="61"/>
      <c r="BG35" s="62"/>
      <c r="BH35" s="61"/>
      <c r="BI35" s="65"/>
      <c r="BJ35" s="66"/>
      <c r="BK35" s="67"/>
      <c r="BL35" s="68"/>
      <c r="BM35" s="68"/>
      <c r="BN35" s="68"/>
      <c r="BO35" s="63"/>
      <c r="BP35" s="64"/>
      <c r="BQ35" s="61"/>
      <c r="BR35" s="65"/>
      <c r="BS35" s="66"/>
      <c r="BT35" s="67"/>
      <c r="BU35" s="68"/>
      <c r="BV35" s="68"/>
      <c r="BW35" s="68"/>
      <c r="BX35" s="63"/>
      <c r="BY35" s="64"/>
      <c r="BZ35" s="61"/>
      <c r="CA35" s="65"/>
      <c r="CB35" s="66"/>
      <c r="CC35" s="67"/>
      <c r="CD35" s="68"/>
      <c r="CE35" s="68"/>
      <c r="CF35" s="68"/>
      <c r="CG35" s="63"/>
      <c r="CH35" s="64"/>
      <c r="CI35" s="61"/>
      <c r="CJ35" s="65"/>
      <c r="CK35" s="66"/>
      <c r="CL35" s="67"/>
      <c r="CM35" s="68"/>
      <c r="CN35" s="68"/>
      <c r="CO35" s="68"/>
      <c r="CP35" s="69"/>
      <c r="CQ35" s="66"/>
      <c r="CR35" s="66"/>
      <c r="CS35" s="66"/>
      <c r="CT35" s="70"/>
    </row>
    <row r="36" spans="1:99">
      <c r="A36" s="19">
        <f>AC36</f>
        <v>3.6691383219955</v>
      </c>
      <c r="B36" s="39"/>
      <c r="C36" s="39"/>
      <c r="D36" s="39"/>
      <c r="E36" s="39"/>
      <c r="F36" s="39"/>
      <c r="G36" s="39"/>
      <c r="H36" s="40" t="s">
        <v>142</v>
      </c>
      <c r="I36" s="40"/>
      <c r="J36" s="40"/>
      <c r="K36" s="179">
        <f>SUM(K6:K35)</f>
        <v>2205000</v>
      </c>
      <c r="L36" s="41">
        <f>SUM(L6:L35)</f>
        <v>1208</v>
      </c>
      <c r="M36" s="41">
        <f>SUM(M6:M35)</f>
        <v>455</v>
      </c>
      <c r="N36" s="41">
        <f>SUM(N6:N35)</f>
        <v>2009</v>
      </c>
      <c r="O36" s="41">
        <f>SUM(O6:O35)</f>
        <v>205</v>
      </c>
      <c r="P36" s="41">
        <f>SUM(P6:P35)</f>
        <v>1</v>
      </c>
      <c r="Q36" s="41">
        <f>SUM(Q6:Q35)</f>
        <v>206</v>
      </c>
      <c r="R36" s="42">
        <f>IFERROR(Q36/N36,"-")</f>
        <v>0.10253857640617</v>
      </c>
      <c r="S36" s="76">
        <f>SUM(S6:S35)</f>
        <v>110</v>
      </c>
      <c r="T36" s="76">
        <f>SUM(T6:T35)</f>
        <v>34</v>
      </c>
      <c r="U36" s="42">
        <f>IFERROR(S36/Q36,"-")</f>
        <v>0.53398058252427</v>
      </c>
      <c r="V36" s="43">
        <f>IFERROR(K36/Q36,"-")</f>
        <v>10703.883495146</v>
      </c>
      <c r="W36" s="44">
        <f>SUM(W6:W35)</f>
        <v>99</v>
      </c>
      <c r="X36" s="42">
        <f>IFERROR(W36/Q36,"-")</f>
        <v>0.48058252427184</v>
      </c>
      <c r="Y36" s="179">
        <f>SUM(Y6:Y35)</f>
        <v>8090450</v>
      </c>
      <c r="Z36" s="179">
        <f>IFERROR(Y36/Q36,"-")</f>
        <v>39274.029126214</v>
      </c>
      <c r="AA36" s="179">
        <f>IFERROR(Y36/W36,"-")</f>
        <v>81721.717171717</v>
      </c>
      <c r="AB36" s="179">
        <f>Y36-K36</f>
        <v>5885450</v>
      </c>
      <c r="AC36" s="45">
        <f>Y36/K36</f>
        <v>3.6691383219955</v>
      </c>
      <c r="AD36" s="58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9"/>
    <mergeCell ref="K12:K19"/>
    <mergeCell ref="V12:V19"/>
    <mergeCell ref="AB12:AB19"/>
    <mergeCell ref="AC12:AC19"/>
    <mergeCell ref="A20:A21"/>
    <mergeCell ref="K20:K21"/>
    <mergeCell ref="V20:V21"/>
    <mergeCell ref="AB20:AB21"/>
    <mergeCell ref="AC20:AC21"/>
    <mergeCell ref="A22:A25"/>
    <mergeCell ref="K22:K25"/>
    <mergeCell ref="V22:V25"/>
    <mergeCell ref="AB22:AB25"/>
    <mergeCell ref="AC22:AC25"/>
    <mergeCell ref="A26:A29"/>
    <mergeCell ref="K26:K29"/>
    <mergeCell ref="V26:V29"/>
    <mergeCell ref="AB26:AB29"/>
    <mergeCell ref="AC26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143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0.14444444444444</v>
      </c>
      <c r="B6" s="184" t="s">
        <v>144</v>
      </c>
      <c r="C6" s="184" t="s">
        <v>58</v>
      </c>
      <c r="D6" s="184" t="s">
        <v>145</v>
      </c>
      <c r="E6" s="184" t="s">
        <v>146</v>
      </c>
      <c r="F6" s="184" t="s">
        <v>147</v>
      </c>
      <c r="G6" s="184" t="s">
        <v>61</v>
      </c>
      <c r="H6" s="87" t="s">
        <v>148</v>
      </c>
      <c r="I6" s="87" t="s">
        <v>149</v>
      </c>
      <c r="J6" s="185" t="s">
        <v>150</v>
      </c>
      <c r="K6" s="176">
        <v>90000</v>
      </c>
      <c r="L6" s="79">
        <v>14</v>
      </c>
      <c r="M6" s="79">
        <v>0</v>
      </c>
      <c r="N6" s="79">
        <v>24</v>
      </c>
      <c r="O6" s="88">
        <v>3</v>
      </c>
      <c r="P6" s="89">
        <v>0</v>
      </c>
      <c r="Q6" s="90">
        <f>O6+P6</f>
        <v>3</v>
      </c>
      <c r="R6" s="80">
        <f>IFERROR(Q6/N6,"-")</f>
        <v>0.125</v>
      </c>
      <c r="S6" s="79">
        <v>1</v>
      </c>
      <c r="T6" s="79">
        <v>1</v>
      </c>
      <c r="U6" s="80">
        <f>IFERROR(T6/(Q6),"-")</f>
        <v>0.33333333333333</v>
      </c>
      <c r="V6" s="81">
        <f>IFERROR(K6/SUM(Q6:Q7),"-")</f>
        <v>18000</v>
      </c>
      <c r="W6" s="82">
        <v>1</v>
      </c>
      <c r="X6" s="80">
        <f>IF(Q6=0,"-",W6/Q6)</f>
        <v>0.33333333333333</v>
      </c>
      <c r="Y6" s="181">
        <v>8000</v>
      </c>
      <c r="Z6" s="182">
        <f>IFERROR(Y6/Q6,"-")</f>
        <v>2666.6666666667</v>
      </c>
      <c r="AA6" s="182">
        <f>IFERROR(Y6/W6,"-")</f>
        <v>8000</v>
      </c>
      <c r="AB6" s="176">
        <f>SUM(Y6:Y7)-SUM(K6:K7)</f>
        <v>-77000</v>
      </c>
      <c r="AC6" s="83">
        <f>SUM(Y6:Y7)/SUM(K6:K7)</f>
        <v>0.14444444444444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0.33333333333333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0.66666666666667</v>
      </c>
      <c r="BZ6" s="125">
        <v>1</v>
      </c>
      <c r="CA6" s="126">
        <f>IFERROR(BZ6/BX6,"-")</f>
        <v>0.5</v>
      </c>
      <c r="CB6" s="127">
        <v>8000</v>
      </c>
      <c r="CC6" s="128">
        <f>IFERROR(CB6/BX6,"-")</f>
        <v>4000</v>
      </c>
      <c r="CD6" s="129"/>
      <c r="CE6" s="129">
        <v>1</v>
      </c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8000</v>
      </c>
      <c r="CR6" s="138">
        <v>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151</v>
      </c>
      <c r="C7" s="184" t="s">
        <v>58</v>
      </c>
      <c r="D7" s="184"/>
      <c r="E7" s="184"/>
      <c r="F7" s="184"/>
      <c r="G7" s="184" t="s">
        <v>79</v>
      </c>
      <c r="H7" s="87"/>
      <c r="I7" s="87"/>
      <c r="J7" s="87"/>
      <c r="K7" s="176"/>
      <c r="L7" s="79">
        <v>47</v>
      </c>
      <c r="M7" s="79">
        <v>22</v>
      </c>
      <c r="N7" s="79">
        <v>13</v>
      </c>
      <c r="O7" s="88">
        <v>2</v>
      </c>
      <c r="P7" s="89">
        <v>0</v>
      </c>
      <c r="Q7" s="90">
        <f>O7+P7</f>
        <v>2</v>
      </c>
      <c r="R7" s="80">
        <f>IFERROR(Q7/N7,"-")</f>
        <v>0.15384615384615</v>
      </c>
      <c r="S7" s="79">
        <v>1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0.5</v>
      </c>
      <c r="Y7" s="181">
        <v>5000</v>
      </c>
      <c r="Z7" s="182">
        <f>IFERROR(Y7/Q7,"-")</f>
        <v>2500</v>
      </c>
      <c r="AA7" s="182">
        <f>IFERROR(Y7/W7,"-")</f>
        <v>5000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1</v>
      </c>
      <c r="BY7" s="124">
        <f>IF(Q7=0,"",IF(BX7=0,"",(BX7/Q7)))</f>
        <v>0.5</v>
      </c>
      <c r="BZ7" s="125">
        <v>1</v>
      </c>
      <c r="CA7" s="126">
        <f>IFERROR(BZ7/BX7,"-")</f>
        <v>1</v>
      </c>
      <c r="CB7" s="127">
        <v>5000</v>
      </c>
      <c r="CC7" s="128">
        <f>IFERROR(CB7/BX7,"-")</f>
        <v>5000</v>
      </c>
      <c r="CD7" s="129">
        <v>1</v>
      </c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5000</v>
      </c>
      <c r="CR7" s="138">
        <v>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0.14444444444444</v>
      </c>
      <c r="B10" s="39"/>
      <c r="C10" s="39"/>
      <c r="D10" s="39"/>
      <c r="E10" s="39"/>
      <c r="F10" s="39"/>
      <c r="G10" s="39"/>
      <c r="H10" s="40" t="s">
        <v>152</v>
      </c>
      <c r="I10" s="40"/>
      <c r="J10" s="40"/>
      <c r="K10" s="179">
        <f>SUM(K6:K9)</f>
        <v>90000</v>
      </c>
      <c r="L10" s="41">
        <f>SUM(L6:L9)</f>
        <v>61</v>
      </c>
      <c r="M10" s="41">
        <f>SUM(M6:M9)</f>
        <v>22</v>
      </c>
      <c r="N10" s="41">
        <f>SUM(N6:N9)</f>
        <v>37</v>
      </c>
      <c r="O10" s="41">
        <f>SUM(O6:O9)</f>
        <v>5</v>
      </c>
      <c r="P10" s="41">
        <f>SUM(P6:P9)</f>
        <v>0</v>
      </c>
      <c r="Q10" s="41">
        <f>SUM(Q6:Q9)</f>
        <v>5</v>
      </c>
      <c r="R10" s="42">
        <f>IFERROR(Q10/N10,"-")</f>
        <v>0.13513513513514</v>
      </c>
      <c r="S10" s="76">
        <f>SUM(S6:S9)</f>
        <v>2</v>
      </c>
      <c r="T10" s="76">
        <f>SUM(T6:T9)</f>
        <v>1</v>
      </c>
      <c r="U10" s="42">
        <f>IFERROR(S10/Q10,"-")</f>
        <v>0.4</v>
      </c>
      <c r="V10" s="43">
        <f>IFERROR(K10/Q10,"-")</f>
        <v>18000</v>
      </c>
      <c r="W10" s="44">
        <f>SUM(W6:W9)</f>
        <v>2</v>
      </c>
      <c r="X10" s="42">
        <f>IFERROR(W10/Q10,"-")</f>
        <v>0.4</v>
      </c>
      <c r="Y10" s="179">
        <f>SUM(Y6:Y9)</f>
        <v>13000</v>
      </c>
      <c r="Z10" s="179">
        <f>IFERROR(Y10/Q10,"-")</f>
        <v>2600</v>
      </c>
      <c r="AA10" s="179">
        <f>IFERROR(Y10/W10,"-")</f>
        <v>6500</v>
      </c>
      <c r="AB10" s="179">
        <f>Y10-K10</f>
        <v>-77000</v>
      </c>
      <c r="AC10" s="45">
        <f>Y10/K10</f>
        <v>0.14444444444444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