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<sst xmlns="http://schemas.openxmlformats.org/spreadsheetml/2006/main" uniqueCount="113">
  <si>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</si>
  <si>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</si>
  <si>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</si>
  <si>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</si>
  <si>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</si>
  <si>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</si>
  <si>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</si>
  <si>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</si>
  <si>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</si>
  <si>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</si>
  <si>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</si>
  <si>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</si>
  <si>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</si>
  <si>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</si>
  <si>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</si>
  <si>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</si>
  <si>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</si>
  <si>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</si>
  <si>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</si>
  <si>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</si>
  <si>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</si>
  <si>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</si>
  <si>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</si>
  <si>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</si>
  <si>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</si>
  <si>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</si>
  <si>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</si>
  <si>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</si>
  <si>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</si>
  <si>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</si>
  <si>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</si>
  <si>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</si>
  <si>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</si>
  <si>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</si>
  <si>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</si>
  <si>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</si>
  <si>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</si>
  <si>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</si>
  <si>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</si>
  <si>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</si>
  <si>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</si>
  <si>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</si>
  <si>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</si>
  <si>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</si>
  <si>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</si>
  <si>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</si>
  <si>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</si>
  <si>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</si>
  <si>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</si>
  <si>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</si>
  <si>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</si>
  <si>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</si>
  <si>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</si>
  <si>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</si>
  <si>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</si>
  <si>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</si>
  <si>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</si>
  <si>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dz098</t>
  </si>
  <si>
    <t>インターカラー</t>
  </si>
  <si>
    <t>ぶんか社</t>
  </si>
  <si>
    <t>新50代</t>
  </si>
  <si>
    <t>(新txt)女性から逆指名</t>
  </si>
  <si>
    <t>lp02</t>
  </si>
  <si>
    <t>EX MAX</t>
  </si>
  <si>
    <t>表4</t>
  </si>
  <si>
    <t>5月26日(火)</t>
  </si>
  <si>
    <t>dz099</t>
  </si>
  <si>
    <t>空電</t>
  </si>
  <si>
    <t>ak212</t>
  </si>
  <si>
    <t>アドライヴ</t>
  </si>
  <si>
    <t>大洋図書</t>
  </si>
  <si>
    <t>2Pスポーツ新聞_v01_どきどき(赤瀬さん)</t>
  </si>
  <si>
    <t>実話ナックルズGOLD</t>
  </si>
  <si>
    <t>1C2P</t>
  </si>
  <si>
    <t>5月08日(金)</t>
  </si>
  <si>
    <t>ak213</t>
  </si>
  <si>
    <t>ak214</t>
  </si>
  <si>
    <t>金のEX NEXT</t>
  </si>
  <si>
    <t>4C2P</t>
  </si>
  <si>
    <t>5月14日(木)</t>
  </si>
  <si>
    <t>ak215</t>
  </si>
  <si>
    <t>ak216</t>
  </si>
  <si>
    <t>臨増ナックルズDX</t>
  </si>
  <si>
    <t>5月22日(金)</t>
  </si>
  <si>
    <t>ak217</t>
  </si>
  <si>
    <t>ak206</t>
  </si>
  <si>
    <t>マキノ出版</t>
  </si>
  <si>
    <t>1P記事_求む！中高年男性版_どきどき(赤瀬尚子さん)</t>
  </si>
  <si>
    <t>壮快Z</t>
  </si>
  <si>
    <t>4C1P</t>
  </si>
  <si>
    <t>ak207</t>
  </si>
  <si>
    <t>ak208</t>
  </si>
  <si>
    <t>コアマガジン</t>
  </si>
  <si>
    <t>5Pセフレ確保(赤瀬尚子さん）</t>
  </si>
  <si>
    <t>実話BUNKAタブー</t>
  </si>
  <si>
    <t>1C5P</t>
  </si>
  <si>
    <t>5月16日(土)</t>
  </si>
  <si>
    <t>ak209</t>
  </si>
  <si>
    <t>ak218</t>
  </si>
  <si>
    <t>メディアソフト</t>
  </si>
  <si>
    <t>2P_対談風_どきどき</t>
  </si>
  <si>
    <t>芸能アイドル封印お宝ハプニング300連発</t>
  </si>
  <si>
    <t>5月19日(火)</t>
  </si>
  <si>
    <t>ak219</t>
  </si>
  <si>
    <t>ak220</t>
  </si>
  <si>
    <t>別冊ラヴァーズ</t>
  </si>
  <si>
    <t>ak221</t>
  </si>
  <si>
    <t>ak210</t>
  </si>
  <si>
    <t>日本ジャーナル出版</t>
  </si>
  <si>
    <t>週刊実話増刊「実話ザ・タブー」</t>
  </si>
  <si>
    <t>5月27日(水)</t>
  </si>
  <si>
    <t>ak211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</si>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</sst>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6.4875</v>
      </c>
      <c r="B6" s="184" t="s">
        <v>57</v>
      </c>
      <c r="C6" s="184" t="s">
        <v>58</v>
      </c>
      <c r="D6" s="184" t="s">
        <v>59</v>
      </c>
      <c r="E6" s="184" t="s">
        <v>60</v>
      </c>
      <c r="F6" s="184" t="s">
        <v>61</v>
      </c>
      <c r="G6" s="184" t="s">
        <v>62</v>
      </c>
      <c r="H6" s="87" t="s">
        <v>63</v>
      </c>
      <c r="I6" s="87" t="s">
        <v>64</v>
      </c>
      <c r="J6" s="87" t="s">
        <v>65</v>
      </c>
      <c r="K6" s="176">
        <v>80000</v>
      </c>
      <c r="L6" s="79">
        <v>47</v>
      </c>
      <c r="M6" s="79">
        <v>0</v>
      </c>
      <c r="N6" s="79">
        <v>85</v>
      </c>
      <c r="O6" s="88">
        <v>20</v>
      </c>
      <c r="P6" s="89">
        <v>0</v>
      </c>
      <c r="Q6" s="90">
        <f>O6+P6</f>
        <v>20</v>
      </c>
      <c r="R6" s="80">
        <f>IFERROR(Q6/N6,"-")</f>
        <v>0.23529411764706</v>
      </c>
      <c r="S6" s="79">
        <v>1</v>
      </c>
      <c r="T6" s="79">
        <v>4</v>
      </c>
      <c r="U6" s="80">
        <f>IFERROR(T6/(Q6),"-")</f>
        <v>0.2</v>
      </c>
      <c r="V6" s="81">
        <f>IFERROR(K6/SUM(Q6:Q7),"-")</f>
        <v>2162.1621621622</v>
      </c>
      <c r="W6" s="82">
        <v>1</v>
      </c>
      <c r="X6" s="80">
        <f>IF(Q6=0,"-",W6/Q6)</f>
        <v>0.05</v>
      </c>
      <c r="Y6" s="181">
        <v>5000</v>
      </c>
      <c r="Z6" s="182">
        <f>IFERROR(Y6/Q6,"-")</f>
        <v>250</v>
      </c>
      <c r="AA6" s="182">
        <f>IFERROR(Y6/W6,"-")</f>
        <v>5000</v>
      </c>
      <c r="AB6" s="176">
        <f>SUM(Y6:Y7)-SUM(K6:K7)</f>
        <v>439000</v>
      </c>
      <c r="AC6" s="83">
        <f>SUM(Y6:Y7)/SUM(K6:K7)</f>
        <v>6.4875</v>
      </c>
      <c r="AD6" s="77"/>
      <c r="AE6" s="91">
        <v>3</v>
      </c>
      <c r="AF6" s="92">
        <f>IF(Q6=0,"",IF(AE6=0,"",(AE6/Q6)))</f>
        <v>0.15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7</v>
      </c>
      <c r="AO6" s="98">
        <f>IF(Q6=0,"",IF(AN6=0,"",(AN6/Q6)))</f>
        <v>0.35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3</v>
      </c>
      <c r="AX6" s="104">
        <f>IF(Q6=0,"",IF(AW6=0,"",(AW6/Q6)))</f>
        <v>0.15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0.2</v>
      </c>
      <c r="BH6" s="109">
        <v>1</v>
      </c>
      <c r="BI6" s="111">
        <f>IFERROR(BH6/BF6,"-")</f>
        <v>0.25</v>
      </c>
      <c r="BJ6" s="112">
        <v>5000</v>
      </c>
      <c r="BK6" s="113">
        <f>IFERROR(BJ6/BF6,"-")</f>
        <v>1250</v>
      </c>
      <c r="BL6" s="114">
        <v>1</v>
      </c>
      <c r="BM6" s="114"/>
      <c r="BN6" s="114"/>
      <c r="BO6" s="116">
        <v>2</v>
      </c>
      <c r="BP6" s="117">
        <f>IF(Q6=0,"",IF(BO6=0,"",(BO6/Q6)))</f>
        <v>0.1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0.05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5000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66</v>
      </c>
      <c r="C7" s="184" t="s">
        <v>58</v>
      </c>
      <c r="D7" s="184"/>
      <c r="E7" s="184"/>
      <c r="F7" s="184"/>
      <c r="G7" s="184" t="s">
        <v>67</v>
      </c>
      <c r="H7" s="87"/>
      <c r="I7" s="87"/>
      <c r="J7" s="87"/>
      <c r="K7" s="176"/>
      <c r="L7" s="79">
        <v>108</v>
      </c>
      <c r="M7" s="79">
        <v>58</v>
      </c>
      <c r="N7" s="79">
        <v>43</v>
      </c>
      <c r="O7" s="88">
        <v>16</v>
      </c>
      <c r="P7" s="89">
        <v>1</v>
      </c>
      <c r="Q7" s="90">
        <f>O7+P7</f>
        <v>17</v>
      </c>
      <c r="R7" s="80">
        <f>IFERROR(Q7/N7,"-")</f>
        <v>0.3953488372093</v>
      </c>
      <c r="S7" s="79">
        <v>4</v>
      </c>
      <c r="T7" s="79">
        <v>4</v>
      </c>
      <c r="U7" s="80">
        <f>IFERROR(T7/(Q7),"-")</f>
        <v>0.23529411764706</v>
      </c>
      <c r="V7" s="81"/>
      <c r="W7" s="82">
        <v>5</v>
      </c>
      <c r="X7" s="80">
        <f>IF(Q7=0,"-",W7/Q7)</f>
        <v>0.29411764705882</v>
      </c>
      <c r="Y7" s="181">
        <v>514000</v>
      </c>
      <c r="Z7" s="182">
        <f>IFERROR(Y7/Q7,"-")</f>
        <v>30235.294117647</v>
      </c>
      <c r="AA7" s="182">
        <f>IFERROR(Y7/W7,"-")</f>
        <v>102800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0.058823529411765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0.058823529411765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6</v>
      </c>
      <c r="BG7" s="110">
        <f>IF(Q7=0,"",IF(BF7=0,"",(BF7/Q7)))</f>
        <v>0.35294117647059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6</v>
      </c>
      <c r="BP7" s="117">
        <f>IF(Q7=0,"",IF(BO7=0,"",(BO7/Q7)))</f>
        <v>0.35294117647059</v>
      </c>
      <c r="BQ7" s="118">
        <v>3</v>
      </c>
      <c r="BR7" s="119">
        <f>IFERROR(BQ7/BO7,"-")</f>
        <v>0.5</v>
      </c>
      <c r="BS7" s="120">
        <v>277000</v>
      </c>
      <c r="BT7" s="121">
        <f>IFERROR(BS7/BO7,"-")</f>
        <v>46166.666666667</v>
      </c>
      <c r="BU7" s="122"/>
      <c r="BV7" s="122">
        <v>1</v>
      </c>
      <c r="BW7" s="122">
        <v>2</v>
      </c>
      <c r="BX7" s="123">
        <v>2</v>
      </c>
      <c r="BY7" s="124">
        <f>IF(Q7=0,"",IF(BX7=0,"",(BX7/Q7)))</f>
        <v>0.11764705882353</v>
      </c>
      <c r="BZ7" s="125">
        <v>1</v>
      </c>
      <c r="CA7" s="126">
        <f>IFERROR(BZ7/BX7,"-")</f>
        <v>0.5</v>
      </c>
      <c r="CB7" s="127">
        <v>189000</v>
      </c>
      <c r="CC7" s="128">
        <f>IFERROR(CB7/BX7,"-")</f>
        <v>94500</v>
      </c>
      <c r="CD7" s="129"/>
      <c r="CE7" s="129"/>
      <c r="CF7" s="129">
        <v>1</v>
      </c>
      <c r="CG7" s="130">
        <v>1</v>
      </c>
      <c r="CH7" s="131">
        <f>IF(Q7=0,"",IF(CG7=0,"",(CG7/Q7)))</f>
        <v>0.058823529411765</v>
      </c>
      <c r="CI7" s="132">
        <v>1</v>
      </c>
      <c r="CJ7" s="133">
        <f>IFERROR(CI7/CG7,"-")</f>
        <v>1</v>
      </c>
      <c r="CK7" s="134">
        <v>48000</v>
      </c>
      <c r="CL7" s="135">
        <f>IFERROR(CK7/CG7,"-")</f>
        <v>48000</v>
      </c>
      <c r="CM7" s="136"/>
      <c r="CN7" s="136"/>
      <c r="CO7" s="136">
        <v>1</v>
      </c>
      <c r="CP7" s="137">
        <v>5</v>
      </c>
      <c r="CQ7" s="138">
        <v>514000</v>
      </c>
      <c r="CR7" s="138">
        <v>189000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4.0444444444444</v>
      </c>
      <c r="B8" s="184" t="s">
        <v>68</v>
      </c>
      <c r="C8" s="184" t="s">
        <v>69</v>
      </c>
      <c r="D8" s="184" t="s">
        <v>70</v>
      </c>
      <c r="E8" s="184" t="s">
        <v>71</v>
      </c>
      <c r="F8" s="184"/>
      <c r="G8" s="184" t="s">
        <v>62</v>
      </c>
      <c r="H8" s="87" t="s">
        <v>72</v>
      </c>
      <c r="I8" s="87" t="s">
        <v>73</v>
      </c>
      <c r="J8" s="87" t="s">
        <v>74</v>
      </c>
      <c r="K8" s="176">
        <v>45000</v>
      </c>
      <c r="L8" s="79">
        <v>3</v>
      </c>
      <c r="M8" s="79">
        <v>0</v>
      </c>
      <c r="N8" s="79">
        <v>37</v>
      </c>
      <c r="O8" s="88">
        <v>1</v>
      </c>
      <c r="P8" s="89">
        <v>0</v>
      </c>
      <c r="Q8" s="90">
        <f>O8+P8</f>
        <v>1</v>
      </c>
      <c r="R8" s="80">
        <f>IFERROR(Q8/N8,"-")</f>
        <v>0.027027027027027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3750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137000</v>
      </c>
      <c r="AC8" s="83">
        <f>SUM(Y8:Y9)/SUM(K8:K9)</f>
        <v>4.0444444444444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1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75</v>
      </c>
      <c r="C9" s="184" t="s">
        <v>69</v>
      </c>
      <c r="D9" s="184"/>
      <c r="E9" s="184"/>
      <c r="F9" s="184"/>
      <c r="G9" s="184" t="s">
        <v>67</v>
      </c>
      <c r="H9" s="87"/>
      <c r="I9" s="87"/>
      <c r="J9" s="87"/>
      <c r="K9" s="176"/>
      <c r="L9" s="79">
        <v>61</v>
      </c>
      <c r="M9" s="79">
        <v>45</v>
      </c>
      <c r="N9" s="79">
        <v>21</v>
      </c>
      <c r="O9" s="88">
        <v>11</v>
      </c>
      <c r="P9" s="89">
        <v>0</v>
      </c>
      <c r="Q9" s="90">
        <f>O9+P9</f>
        <v>11</v>
      </c>
      <c r="R9" s="80">
        <f>IFERROR(Q9/N9,"-")</f>
        <v>0.52380952380952</v>
      </c>
      <c r="S9" s="79">
        <v>4</v>
      </c>
      <c r="T9" s="79">
        <v>3</v>
      </c>
      <c r="U9" s="80">
        <f>IFERROR(T9/(Q9),"-")</f>
        <v>0.27272727272727</v>
      </c>
      <c r="V9" s="81"/>
      <c r="W9" s="82">
        <v>4</v>
      </c>
      <c r="X9" s="80">
        <f>IF(Q9=0,"-",W9/Q9)</f>
        <v>0.36363636363636</v>
      </c>
      <c r="Y9" s="181">
        <v>182000</v>
      </c>
      <c r="Z9" s="182">
        <f>IFERROR(Y9/Q9,"-")</f>
        <v>16545.454545455</v>
      </c>
      <c r="AA9" s="182">
        <f>IFERROR(Y9/W9,"-")</f>
        <v>45500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3</v>
      </c>
      <c r="BG9" s="110">
        <f>IF(Q9=0,"",IF(BF9=0,"",(BF9/Q9)))</f>
        <v>0.27272727272727</v>
      </c>
      <c r="BH9" s="109">
        <v>1</v>
      </c>
      <c r="BI9" s="111">
        <f>IFERROR(BH9/BF9,"-")</f>
        <v>0.33333333333333</v>
      </c>
      <c r="BJ9" s="112">
        <v>15000</v>
      </c>
      <c r="BK9" s="113">
        <f>IFERROR(BJ9/BF9,"-")</f>
        <v>5000</v>
      </c>
      <c r="BL9" s="114"/>
      <c r="BM9" s="114">
        <v>1</v>
      </c>
      <c r="BN9" s="114"/>
      <c r="BO9" s="116">
        <v>5</v>
      </c>
      <c r="BP9" s="117">
        <f>IF(Q9=0,"",IF(BO9=0,"",(BO9/Q9)))</f>
        <v>0.45454545454545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2</v>
      </c>
      <c r="BY9" s="124">
        <f>IF(Q9=0,"",IF(BX9=0,"",(BX9/Q9)))</f>
        <v>0.18181818181818</v>
      </c>
      <c r="BZ9" s="125">
        <v>2</v>
      </c>
      <c r="CA9" s="126">
        <f>IFERROR(BZ9/BX9,"-")</f>
        <v>1</v>
      </c>
      <c r="CB9" s="127">
        <v>151000</v>
      </c>
      <c r="CC9" s="128">
        <f>IFERROR(CB9/BX9,"-")</f>
        <v>75500</v>
      </c>
      <c r="CD9" s="129"/>
      <c r="CE9" s="129">
        <v>1</v>
      </c>
      <c r="CF9" s="129">
        <v>1</v>
      </c>
      <c r="CG9" s="130">
        <v>1</v>
      </c>
      <c r="CH9" s="131">
        <f>IF(Q9=0,"",IF(CG9=0,"",(CG9/Q9)))</f>
        <v>0.090909090909091</v>
      </c>
      <c r="CI9" s="132">
        <v>1</v>
      </c>
      <c r="CJ9" s="133">
        <f>IFERROR(CI9/CG9,"-")</f>
        <v>1</v>
      </c>
      <c r="CK9" s="134">
        <v>16000</v>
      </c>
      <c r="CL9" s="135">
        <f>IFERROR(CK9/CG9,"-")</f>
        <v>16000</v>
      </c>
      <c r="CM9" s="136"/>
      <c r="CN9" s="136"/>
      <c r="CO9" s="136">
        <v>1</v>
      </c>
      <c r="CP9" s="137">
        <v>4</v>
      </c>
      <c r="CQ9" s="138">
        <v>182000</v>
      </c>
      <c r="CR9" s="138">
        <v>143000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0.6</v>
      </c>
      <c r="B10" s="184" t="s">
        <v>76</v>
      </c>
      <c r="C10" s="184" t="s">
        <v>69</v>
      </c>
      <c r="D10" s="184" t="s">
        <v>70</v>
      </c>
      <c r="E10" s="184" t="s">
        <v>71</v>
      </c>
      <c r="F10" s="184"/>
      <c r="G10" s="184" t="s">
        <v>62</v>
      </c>
      <c r="H10" s="87" t="s">
        <v>77</v>
      </c>
      <c r="I10" s="87" t="s">
        <v>78</v>
      </c>
      <c r="J10" s="87" t="s">
        <v>79</v>
      </c>
      <c r="K10" s="176">
        <v>75000</v>
      </c>
      <c r="L10" s="79">
        <v>13</v>
      </c>
      <c r="M10" s="79">
        <v>0</v>
      </c>
      <c r="N10" s="79">
        <v>25</v>
      </c>
      <c r="O10" s="88">
        <v>5</v>
      </c>
      <c r="P10" s="89">
        <v>0</v>
      </c>
      <c r="Q10" s="90">
        <f>O10+P10</f>
        <v>5</v>
      </c>
      <c r="R10" s="80">
        <f>IFERROR(Q10/N10,"-")</f>
        <v>0.2</v>
      </c>
      <c r="S10" s="79">
        <v>0</v>
      </c>
      <c r="T10" s="79">
        <v>2</v>
      </c>
      <c r="U10" s="80">
        <f>IFERROR(T10/(Q10),"-")</f>
        <v>0.4</v>
      </c>
      <c r="V10" s="81">
        <f>IFERROR(K10/SUM(Q10:Q11),"-")</f>
        <v>4687.5</v>
      </c>
      <c r="W10" s="82">
        <v>1</v>
      </c>
      <c r="X10" s="80">
        <f>IF(Q10=0,"-",W10/Q10)</f>
        <v>0.2</v>
      </c>
      <c r="Y10" s="181">
        <v>5000</v>
      </c>
      <c r="Z10" s="182">
        <f>IFERROR(Y10/Q10,"-")</f>
        <v>1000</v>
      </c>
      <c r="AA10" s="182">
        <f>IFERROR(Y10/W10,"-")</f>
        <v>5000</v>
      </c>
      <c r="AB10" s="176">
        <f>SUM(Y10:Y11)-SUM(K10:K11)</f>
        <v>-30000</v>
      </c>
      <c r="AC10" s="83">
        <f>SUM(Y10:Y11)/SUM(K10:K11)</f>
        <v>0.6</v>
      </c>
      <c r="AD10" s="77"/>
      <c r="AE10" s="91">
        <v>1</v>
      </c>
      <c r="AF10" s="92">
        <f>IF(Q10=0,"",IF(AE10=0,"",(AE10/Q10)))</f>
        <v>0.2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>
        <v>1</v>
      </c>
      <c r="AO10" s="98">
        <f>IF(Q10=0,"",IF(AN10=0,"",(AN10/Q10)))</f>
        <v>0.2</v>
      </c>
      <c r="AP10" s="97"/>
      <c r="AQ10" s="99">
        <f>IFERROR(AP10/AN10,"-")</f>
        <v>0</v>
      </c>
      <c r="AR10" s="100"/>
      <c r="AS10" s="101">
        <f>IFERROR(AR10/AN10,"-")</f>
        <v>0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0.4</v>
      </c>
      <c r="BH10" s="109">
        <v>1</v>
      </c>
      <c r="BI10" s="111">
        <f>IFERROR(BH10/BF10,"-")</f>
        <v>0.5</v>
      </c>
      <c r="BJ10" s="112">
        <v>5000</v>
      </c>
      <c r="BK10" s="113">
        <f>IFERROR(BJ10/BF10,"-")</f>
        <v>2500</v>
      </c>
      <c r="BL10" s="114">
        <v>1</v>
      </c>
      <c r="BM10" s="114"/>
      <c r="BN10" s="114"/>
      <c r="BO10" s="116">
        <v>1</v>
      </c>
      <c r="BP10" s="117">
        <f>IF(Q10=0,"",IF(BO10=0,"",(BO10/Q10)))</f>
        <v>0.2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5000</v>
      </c>
      <c r="CR10" s="138">
        <v>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80</v>
      </c>
      <c r="C11" s="184" t="s">
        <v>69</v>
      </c>
      <c r="D11" s="184"/>
      <c r="E11" s="184"/>
      <c r="F11" s="184"/>
      <c r="G11" s="184" t="s">
        <v>67</v>
      </c>
      <c r="H11" s="87"/>
      <c r="I11" s="87"/>
      <c r="J11" s="87"/>
      <c r="K11" s="176"/>
      <c r="L11" s="79">
        <v>64</v>
      </c>
      <c r="M11" s="79">
        <v>43</v>
      </c>
      <c r="N11" s="79">
        <v>53</v>
      </c>
      <c r="O11" s="88">
        <v>11</v>
      </c>
      <c r="P11" s="89">
        <v>0</v>
      </c>
      <c r="Q11" s="90">
        <f>O11+P11</f>
        <v>11</v>
      </c>
      <c r="R11" s="80">
        <f>IFERROR(Q11/N11,"-")</f>
        <v>0.20754716981132</v>
      </c>
      <c r="S11" s="79">
        <v>1</v>
      </c>
      <c r="T11" s="79">
        <v>4</v>
      </c>
      <c r="U11" s="80">
        <f>IFERROR(T11/(Q11),"-")</f>
        <v>0.36363636363636</v>
      </c>
      <c r="V11" s="81"/>
      <c r="W11" s="82">
        <v>2</v>
      </c>
      <c r="X11" s="80">
        <f>IF(Q11=0,"-",W11/Q11)</f>
        <v>0.18181818181818</v>
      </c>
      <c r="Y11" s="181">
        <v>40000</v>
      </c>
      <c r="Z11" s="182">
        <f>IFERROR(Y11/Q11,"-")</f>
        <v>3636.3636363636</v>
      </c>
      <c r="AA11" s="182">
        <f>IFERROR(Y11/W11,"-")</f>
        <v>20000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0.090909090909091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2</v>
      </c>
      <c r="AX11" s="104">
        <f>IF(Q11=0,"",IF(AW11=0,"",(AW11/Q11)))</f>
        <v>0.18181818181818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3</v>
      </c>
      <c r="BG11" s="110">
        <f>IF(Q11=0,"",IF(BF11=0,"",(BF11/Q11)))</f>
        <v>0.27272727272727</v>
      </c>
      <c r="BH11" s="109">
        <v>1</v>
      </c>
      <c r="BI11" s="111">
        <f>IFERROR(BH11/BF11,"-")</f>
        <v>0.33333333333333</v>
      </c>
      <c r="BJ11" s="112">
        <v>35000</v>
      </c>
      <c r="BK11" s="113">
        <f>IFERROR(BJ11/BF11,"-")</f>
        <v>11666.666666667</v>
      </c>
      <c r="BL11" s="114"/>
      <c r="BM11" s="114"/>
      <c r="BN11" s="114">
        <v>1</v>
      </c>
      <c r="BO11" s="116">
        <v>3</v>
      </c>
      <c r="BP11" s="117">
        <f>IF(Q11=0,"",IF(BO11=0,"",(BO11/Q11)))</f>
        <v>0.27272727272727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0.18181818181818</v>
      </c>
      <c r="BZ11" s="125">
        <v>1</v>
      </c>
      <c r="CA11" s="126">
        <f>IFERROR(BZ11/BX11,"-")</f>
        <v>0.5</v>
      </c>
      <c r="CB11" s="127">
        <v>5000</v>
      </c>
      <c r="CC11" s="128">
        <f>IFERROR(CB11/BX11,"-")</f>
        <v>2500</v>
      </c>
      <c r="CD11" s="129">
        <v>1</v>
      </c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40000</v>
      </c>
      <c r="CR11" s="138">
        <v>35000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5.7875</v>
      </c>
      <c r="B12" s="184" t="s">
        <v>81</v>
      </c>
      <c r="C12" s="184" t="s">
        <v>69</v>
      </c>
      <c r="D12" s="184" t="s">
        <v>70</v>
      </c>
      <c r="E12" s="184" t="s">
        <v>71</v>
      </c>
      <c r="F12" s="184"/>
      <c r="G12" s="184" t="s">
        <v>62</v>
      </c>
      <c r="H12" s="87" t="s">
        <v>82</v>
      </c>
      <c r="I12" s="87" t="s">
        <v>78</v>
      </c>
      <c r="J12" s="87" t="s">
        <v>83</v>
      </c>
      <c r="K12" s="176">
        <v>80000</v>
      </c>
      <c r="L12" s="79">
        <v>3</v>
      </c>
      <c r="M12" s="79">
        <v>0</v>
      </c>
      <c r="N12" s="79">
        <v>14</v>
      </c>
      <c r="O12" s="88">
        <v>1</v>
      </c>
      <c r="P12" s="89">
        <v>0</v>
      </c>
      <c r="Q12" s="90">
        <f>O12+P12</f>
        <v>1</v>
      </c>
      <c r="R12" s="80">
        <f>IFERROR(Q12/N12,"-")</f>
        <v>0.071428571428571</v>
      </c>
      <c r="S12" s="79">
        <v>0</v>
      </c>
      <c r="T12" s="79">
        <v>0</v>
      </c>
      <c r="U12" s="80">
        <f>IFERROR(T12/(Q12),"-")</f>
        <v>0</v>
      </c>
      <c r="V12" s="81">
        <f>IFERROR(K12/SUM(Q12:Q13),"-")</f>
        <v>13333.333333333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383000</v>
      </c>
      <c r="AC12" s="83">
        <f>SUM(Y12:Y13)/SUM(K12:K13)</f>
        <v>5.7875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>
        <v>1</v>
      </c>
      <c r="AX12" s="104">
        <f>IF(Q12=0,"",IF(AW12=0,"",(AW12/Q12)))</f>
        <v>1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84</v>
      </c>
      <c r="C13" s="184" t="s">
        <v>69</v>
      </c>
      <c r="D13" s="184"/>
      <c r="E13" s="184"/>
      <c r="F13" s="184"/>
      <c r="G13" s="184" t="s">
        <v>67</v>
      </c>
      <c r="H13" s="87"/>
      <c r="I13" s="87"/>
      <c r="J13" s="87"/>
      <c r="K13" s="176"/>
      <c r="L13" s="79">
        <v>41</v>
      </c>
      <c r="M13" s="79">
        <v>22</v>
      </c>
      <c r="N13" s="79">
        <v>10</v>
      </c>
      <c r="O13" s="88">
        <v>5</v>
      </c>
      <c r="P13" s="89">
        <v>0</v>
      </c>
      <c r="Q13" s="90">
        <f>O13+P13</f>
        <v>5</v>
      </c>
      <c r="R13" s="80">
        <f>IFERROR(Q13/N13,"-")</f>
        <v>0.5</v>
      </c>
      <c r="S13" s="79">
        <v>4</v>
      </c>
      <c r="T13" s="79">
        <v>1</v>
      </c>
      <c r="U13" s="80">
        <f>IFERROR(T13/(Q13),"-")</f>
        <v>0.2</v>
      </c>
      <c r="V13" s="81"/>
      <c r="W13" s="82">
        <v>4</v>
      </c>
      <c r="X13" s="80">
        <f>IF(Q13=0,"-",W13/Q13)</f>
        <v>0.8</v>
      </c>
      <c r="Y13" s="181">
        <v>463000</v>
      </c>
      <c r="Z13" s="182">
        <f>IFERROR(Y13/Q13,"-")</f>
        <v>92600</v>
      </c>
      <c r="AA13" s="182">
        <f>IFERROR(Y13/W13,"-")</f>
        <v>115750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0.2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0.4</v>
      </c>
      <c r="BQ13" s="118">
        <v>2</v>
      </c>
      <c r="BR13" s="119">
        <f>IFERROR(BQ13/BO13,"-")</f>
        <v>1</v>
      </c>
      <c r="BS13" s="120">
        <v>314000</v>
      </c>
      <c r="BT13" s="121">
        <f>IFERROR(BS13/BO13,"-")</f>
        <v>157000</v>
      </c>
      <c r="BU13" s="122"/>
      <c r="BV13" s="122"/>
      <c r="BW13" s="122">
        <v>2</v>
      </c>
      <c r="BX13" s="123">
        <v>2</v>
      </c>
      <c r="BY13" s="124">
        <f>IF(Q13=0,"",IF(BX13=0,"",(BX13/Q13)))</f>
        <v>0.4</v>
      </c>
      <c r="BZ13" s="125">
        <v>2</v>
      </c>
      <c r="CA13" s="126">
        <f>IFERROR(BZ13/BX13,"-")</f>
        <v>1</v>
      </c>
      <c r="CB13" s="127">
        <v>149000</v>
      </c>
      <c r="CC13" s="128">
        <f>IFERROR(CB13/BX13,"-")</f>
        <v>74500</v>
      </c>
      <c r="CD13" s="129"/>
      <c r="CE13" s="129"/>
      <c r="CF13" s="129">
        <v>2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4</v>
      </c>
      <c r="CQ13" s="138">
        <v>463000</v>
      </c>
      <c r="CR13" s="138">
        <v>164000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0.8</v>
      </c>
      <c r="B14" s="184" t="s">
        <v>85</v>
      </c>
      <c r="C14" s="184" t="s">
        <v>69</v>
      </c>
      <c r="D14" s="184" t="s">
        <v>86</v>
      </c>
      <c r="E14" s="184" t="s">
        <v>87</v>
      </c>
      <c r="F14" s="184"/>
      <c r="G14" s="184" t="s">
        <v>62</v>
      </c>
      <c r="H14" s="87" t="s">
        <v>88</v>
      </c>
      <c r="I14" s="87" t="s">
        <v>89</v>
      </c>
      <c r="J14" s="87" t="s">
        <v>79</v>
      </c>
      <c r="K14" s="176">
        <v>185000</v>
      </c>
      <c r="L14" s="79">
        <v>7</v>
      </c>
      <c r="M14" s="79">
        <v>0</v>
      </c>
      <c r="N14" s="79">
        <v>23</v>
      </c>
      <c r="O14" s="88">
        <v>1</v>
      </c>
      <c r="P14" s="89">
        <v>0</v>
      </c>
      <c r="Q14" s="90">
        <f>O14+P14</f>
        <v>1</v>
      </c>
      <c r="R14" s="80">
        <f>IFERROR(Q14/N14,"-")</f>
        <v>0.043478260869565</v>
      </c>
      <c r="S14" s="79">
        <v>0</v>
      </c>
      <c r="T14" s="79">
        <v>1</v>
      </c>
      <c r="U14" s="80">
        <f>IFERROR(T14/(Q14),"-")</f>
        <v>1</v>
      </c>
      <c r="V14" s="81">
        <f>IFERROR(K14/SUM(Q14:Q15),"-")</f>
        <v>13214.285714286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-37000</v>
      </c>
      <c r="AC14" s="83">
        <f>SUM(Y14:Y15)/SUM(K14:K15)</f>
        <v>0.8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1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90</v>
      </c>
      <c r="C15" s="184" t="s">
        <v>69</v>
      </c>
      <c r="D15" s="184"/>
      <c r="E15" s="184"/>
      <c r="F15" s="184"/>
      <c r="G15" s="184" t="s">
        <v>67</v>
      </c>
      <c r="H15" s="87"/>
      <c r="I15" s="87"/>
      <c r="J15" s="87"/>
      <c r="K15" s="176"/>
      <c r="L15" s="79">
        <v>85</v>
      </c>
      <c r="M15" s="79">
        <v>31</v>
      </c>
      <c r="N15" s="79">
        <v>58</v>
      </c>
      <c r="O15" s="88">
        <v>13</v>
      </c>
      <c r="P15" s="89">
        <v>0</v>
      </c>
      <c r="Q15" s="90">
        <f>O15+P15</f>
        <v>13</v>
      </c>
      <c r="R15" s="80">
        <f>IFERROR(Q15/N15,"-")</f>
        <v>0.22413793103448</v>
      </c>
      <c r="S15" s="79">
        <v>5</v>
      </c>
      <c r="T15" s="79">
        <v>3</v>
      </c>
      <c r="U15" s="80">
        <f>IFERROR(T15/(Q15),"-")</f>
        <v>0.23076923076923</v>
      </c>
      <c r="V15" s="81"/>
      <c r="W15" s="82">
        <v>5</v>
      </c>
      <c r="X15" s="80">
        <f>IF(Q15=0,"-",W15/Q15)</f>
        <v>0.38461538461538</v>
      </c>
      <c r="Y15" s="181">
        <v>148000</v>
      </c>
      <c r="Z15" s="182">
        <f>IFERROR(Y15/Q15,"-")</f>
        <v>11384.615384615</v>
      </c>
      <c r="AA15" s="182">
        <f>IFERROR(Y15/W15,"-")</f>
        <v>29600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0.076923076923077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4</v>
      </c>
      <c r="BP15" s="117">
        <f>IF(Q15=0,"",IF(BO15=0,"",(BO15/Q15)))</f>
        <v>0.30769230769231</v>
      </c>
      <c r="BQ15" s="118">
        <v>2</v>
      </c>
      <c r="BR15" s="119">
        <f>IFERROR(BQ15/BO15,"-")</f>
        <v>0.5</v>
      </c>
      <c r="BS15" s="120">
        <v>125000</v>
      </c>
      <c r="BT15" s="121">
        <f>IFERROR(BS15/BO15,"-")</f>
        <v>31250</v>
      </c>
      <c r="BU15" s="122">
        <v>1</v>
      </c>
      <c r="BV15" s="122"/>
      <c r="BW15" s="122">
        <v>1</v>
      </c>
      <c r="BX15" s="123">
        <v>5</v>
      </c>
      <c r="BY15" s="124">
        <f>IF(Q15=0,"",IF(BX15=0,"",(BX15/Q15)))</f>
        <v>0.38461538461538</v>
      </c>
      <c r="BZ15" s="125">
        <v>2</v>
      </c>
      <c r="CA15" s="126">
        <f>IFERROR(BZ15/BX15,"-")</f>
        <v>0.4</v>
      </c>
      <c r="CB15" s="127">
        <v>26000</v>
      </c>
      <c r="CC15" s="128">
        <f>IFERROR(CB15/BX15,"-")</f>
        <v>5200</v>
      </c>
      <c r="CD15" s="129">
        <v>1</v>
      </c>
      <c r="CE15" s="129"/>
      <c r="CF15" s="129">
        <v>1</v>
      </c>
      <c r="CG15" s="130">
        <v>3</v>
      </c>
      <c r="CH15" s="131">
        <f>IF(Q15=0,"",IF(CG15=0,"",(CG15/Q15)))</f>
        <v>0.23076923076923</v>
      </c>
      <c r="CI15" s="132">
        <v>1</v>
      </c>
      <c r="CJ15" s="133">
        <f>IFERROR(CI15/CG15,"-")</f>
        <v>0.33333333333333</v>
      </c>
      <c r="CK15" s="134">
        <v>5000</v>
      </c>
      <c r="CL15" s="135">
        <f>IFERROR(CK15/CG15,"-")</f>
        <v>1666.6666666667</v>
      </c>
      <c r="CM15" s="136">
        <v>1</v>
      </c>
      <c r="CN15" s="136"/>
      <c r="CO15" s="136"/>
      <c r="CP15" s="137">
        <v>5</v>
      </c>
      <c r="CQ15" s="138">
        <v>148000</v>
      </c>
      <c r="CR15" s="138">
        <v>122000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0.36923076923077</v>
      </c>
      <c r="B16" s="184" t="s">
        <v>91</v>
      </c>
      <c r="C16" s="184" t="s">
        <v>69</v>
      </c>
      <c r="D16" s="184" t="s">
        <v>92</v>
      </c>
      <c r="E16" s="184" t="s">
        <v>93</v>
      </c>
      <c r="F16" s="184"/>
      <c r="G16" s="184" t="s">
        <v>62</v>
      </c>
      <c r="H16" s="87" t="s">
        <v>94</v>
      </c>
      <c r="I16" s="87" t="s">
        <v>95</v>
      </c>
      <c r="J16" s="185" t="s">
        <v>96</v>
      </c>
      <c r="K16" s="176">
        <v>65000</v>
      </c>
      <c r="L16" s="79">
        <v>1</v>
      </c>
      <c r="M16" s="79">
        <v>0</v>
      </c>
      <c r="N16" s="79">
        <v>16</v>
      </c>
      <c r="O16" s="88">
        <v>1</v>
      </c>
      <c r="P16" s="89">
        <v>0</v>
      </c>
      <c r="Q16" s="90">
        <f>O16+P16</f>
        <v>1</v>
      </c>
      <c r="R16" s="80">
        <f>IFERROR(Q16/N16,"-")</f>
        <v>0.0625</v>
      </c>
      <c r="S16" s="79">
        <v>0</v>
      </c>
      <c r="T16" s="79">
        <v>0</v>
      </c>
      <c r="U16" s="80">
        <f>IFERROR(T16/(Q16),"-")</f>
        <v>0</v>
      </c>
      <c r="V16" s="81">
        <f>IFERROR(K16/SUM(Q16:Q17),"-")</f>
        <v>4642.8571428571</v>
      </c>
      <c r="W16" s="82">
        <v>1</v>
      </c>
      <c r="X16" s="80">
        <f>IF(Q16=0,"-",W16/Q16)</f>
        <v>1</v>
      </c>
      <c r="Y16" s="181">
        <v>5000</v>
      </c>
      <c r="Z16" s="182">
        <f>IFERROR(Y16/Q16,"-")</f>
        <v>5000</v>
      </c>
      <c r="AA16" s="182">
        <f>IFERROR(Y16/W16,"-")</f>
        <v>5000</v>
      </c>
      <c r="AB16" s="176">
        <f>SUM(Y16:Y17)-SUM(K16:K17)</f>
        <v>-41000</v>
      </c>
      <c r="AC16" s="83">
        <f>SUM(Y16:Y17)/SUM(K16:K17)</f>
        <v>0.36923076923077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1</v>
      </c>
      <c r="BQ16" s="118">
        <v>1</v>
      </c>
      <c r="BR16" s="119">
        <f>IFERROR(BQ16/BO16,"-")</f>
        <v>1</v>
      </c>
      <c r="BS16" s="120">
        <v>5000</v>
      </c>
      <c r="BT16" s="121">
        <f>IFERROR(BS16/BO16,"-")</f>
        <v>5000</v>
      </c>
      <c r="BU16" s="122">
        <v>1</v>
      </c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5000</v>
      </c>
      <c r="CR16" s="138">
        <v>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97</v>
      </c>
      <c r="C17" s="184" t="s">
        <v>69</v>
      </c>
      <c r="D17" s="184"/>
      <c r="E17" s="184"/>
      <c r="F17" s="184"/>
      <c r="G17" s="184" t="s">
        <v>67</v>
      </c>
      <c r="H17" s="87"/>
      <c r="I17" s="87"/>
      <c r="J17" s="87"/>
      <c r="K17" s="176"/>
      <c r="L17" s="79">
        <v>86</v>
      </c>
      <c r="M17" s="79">
        <v>48</v>
      </c>
      <c r="N17" s="79">
        <v>29</v>
      </c>
      <c r="O17" s="88">
        <v>13</v>
      </c>
      <c r="P17" s="89">
        <v>0</v>
      </c>
      <c r="Q17" s="90">
        <f>O17+P17</f>
        <v>13</v>
      </c>
      <c r="R17" s="80">
        <f>IFERROR(Q17/N17,"-")</f>
        <v>0.44827586206897</v>
      </c>
      <c r="S17" s="79">
        <v>3</v>
      </c>
      <c r="T17" s="79">
        <v>2</v>
      </c>
      <c r="U17" s="80">
        <f>IFERROR(T17/(Q17),"-")</f>
        <v>0.15384615384615</v>
      </c>
      <c r="V17" s="81"/>
      <c r="W17" s="82">
        <v>5</v>
      </c>
      <c r="X17" s="80">
        <f>IF(Q17=0,"-",W17/Q17)</f>
        <v>0.38461538461538</v>
      </c>
      <c r="Y17" s="181">
        <v>19000</v>
      </c>
      <c r="Z17" s="182">
        <f>IFERROR(Y17/Q17,"-")</f>
        <v>1461.5384615385</v>
      </c>
      <c r="AA17" s="182">
        <f>IFERROR(Y17/W17,"-")</f>
        <v>3800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2</v>
      </c>
      <c r="AO17" s="98">
        <f>IF(Q17=0,"",IF(AN17=0,"",(AN17/Q17)))</f>
        <v>0.15384615384615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5</v>
      </c>
      <c r="BG17" s="110">
        <f>IF(Q17=0,"",IF(BF17=0,"",(BF17/Q17)))</f>
        <v>0.38461538461538</v>
      </c>
      <c r="BH17" s="109">
        <v>2</v>
      </c>
      <c r="BI17" s="111">
        <f>IFERROR(BH17/BF17,"-")</f>
        <v>0.4</v>
      </c>
      <c r="BJ17" s="112">
        <v>8000</v>
      </c>
      <c r="BK17" s="113">
        <f>IFERROR(BJ17/BF17,"-")</f>
        <v>1600</v>
      </c>
      <c r="BL17" s="114">
        <v>2</v>
      </c>
      <c r="BM17" s="114"/>
      <c r="BN17" s="114"/>
      <c r="BO17" s="116">
        <v>5</v>
      </c>
      <c r="BP17" s="117">
        <f>IF(Q17=0,"",IF(BO17=0,"",(BO17/Q17)))</f>
        <v>0.38461538461538</v>
      </c>
      <c r="BQ17" s="118">
        <v>3</v>
      </c>
      <c r="BR17" s="119">
        <f>IFERROR(BQ17/BO17,"-")</f>
        <v>0.6</v>
      </c>
      <c r="BS17" s="120">
        <v>11000</v>
      </c>
      <c r="BT17" s="121">
        <f>IFERROR(BS17/BO17,"-")</f>
        <v>2200</v>
      </c>
      <c r="BU17" s="122">
        <v>3</v>
      </c>
      <c r="BV17" s="122"/>
      <c r="BW17" s="122"/>
      <c r="BX17" s="123">
        <v>1</v>
      </c>
      <c r="BY17" s="124">
        <f>IF(Q17=0,"",IF(BX17=0,"",(BX17/Q17)))</f>
        <v>0.076923076923077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5</v>
      </c>
      <c r="CQ17" s="138">
        <v>19000</v>
      </c>
      <c r="CR17" s="138">
        <v>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0.73333333333333</v>
      </c>
      <c r="B18" s="184" t="s">
        <v>98</v>
      </c>
      <c r="C18" s="184" t="s">
        <v>69</v>
      </c>
      <c r="D18" s="184" t="s">
        <v>99</v>
      </c>
      <c r="E18" s="184" t="s">
        <v>100</v>
      </c>
      <c r="F18" s="184"/>
      <c r="G18" s="184" t="s">
        <v>62</v>
      </c>
      <c r="H18" s="87" t="s">
        <v>101</v>
      </c>
      <c r="I18" s="87" t="s">
        <v>78</v>
      </c>
      <c r="J18" s="87" t="s">
        <v>102</v>
      </c>
      <c r="K18" s="176">
        <v>45000</v>
      </c>
      <c r="L18" s="79">
        <v>3</v>
      </c>
      <c r="M18" s="79">
        <v>0</v>
      </c>
      <c r="N18" s="79">
        <v>9</v>
      </c>
      <c r="O18" s="88">
        <v>1</v>
      </c>
      <c r="P18" s="89">
        <v>0</v>
      </c>
      <c r="Q18" s="90">
        <f>O18+P18</f>
        <v>1</v>
      </c>
      <c r="R18" s="80">
        <f>IFERROR(Q18/N18,"-")</f>
        <v>0.11111111111111</v>
      </c>
      <c r="S18" s="79">
        <v>1</v>
      </c>
      <c r="T18" s="79">
        <v>0</v>
      </c>
      <c r="U18" s="80">
        <f>IFERROR(T18/(Q18),"-")</f>
        <v>0</v>
      </c>
      <c r="V18" s="81">
        <f>IFERROR(K18/SUM(Q18:Q19),"-")</f>
        <v>5625</v>
      </c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>
        <f>SUM(Y18:Y19)-SUM(K18:K19)</f>
        <v>-12000</v>
      </c>
      <c r="AC18" s="83">
        <f>SUM(Y18:Y19)/SUM(K18:K19)</f>
        <v>0.73333333333333</v>
      </c>
      <c r="AD18" s="77"/>
      <c r="AE18" s="91">
        <v>1</v>
      </c>
      <c r="AF18" s="92">
        <f>IF(Q18=0,"",IF(AE18=0,"",(AE18/Q18)))</f>
        <v>1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103</v>
      </c>
      <c r="C19" s="184" t="s">
        <v>69</v>
      </c>
      <c r="D19" s="184"/>
      <c r="E19" s="184"/>
      <c r="F19" s="184"/>
      <c r="G19" s="184" t="s">
        <v>67</v>
      </c>
      <c r="H19" s="87"/>
      <c r="I19" s="87"/>
      <c r="J19" s="87"/>
      <c r="K19" s="176"/>
      <c r="L19" s="79">
        <v>38</v>
      </c>
      <c r="M19" s="79">
        <v>23</v>
      </c>
      <c r="N19" s="79">
        <v>39</v>
      </c>
      <c r="O19" s="88">
        <v>6</v>
      </c>
      <c r="P19" s="89">
        <v>1</v>
      </c>
      <c r="Q19" s="90">
        <f>O19+P19</f>
        <v>7</v>
      </c>
      <c r="R19" s="80">
        <f>IFERROR(Q19/N19,"-")</f>
        <v>0.17948717948718</v>
      </c>
      <c r="S19" s="79">
        <v>3</v>
      </c>
      <c r="T19" s="79">
        <v>0</v>
      </c>
      <c r="U19" s="80">
        <f>IFERROR(T19/(Q19),"-")</f>
        <v>0</v>
      </c>
      <c r="V19" s="81"/>
      <c r="W19" s="82">
        <v>3</v>
      </c>
      <c r="X19" s="80">
        <f>IF(Q19=0,"-",W19/Q19)</f>
        <v>0.42857142857143</v>
      </c>
      <c r="Y19" s="181">
        <v>33000</v>
      </c>
      <c r="Z19" s="182">
        <f>IFERROR(Y19/Q19,"-")</f>
        <v>4714.2857142857</v>
      </c>
      <c r="AA19" s="182">
        <f>IFERROR(Y19/W19,"-")</f>
        <v>11000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0.14285714285714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1</v>
      </c>
      <c r="AX19" s="104">
        <f>IF(Q19=0,"",IF(AW19=0,"",(AW19/Q19)))</f>
        <v>0.14285714285714</v>
      </c>
      <c r="AY19" s="103">
        <v>1</v>
      </c>
      <c r="AZ19" s="105">
        <f>IFERROR(AY19/AW19,"-")</f>
        <v>1</v>
      </c>
      <c r="BA19" s="106">
        <v>3000</v>
      </c>
      <c r="BB19" s="107">
        <f>IFERROR(BA19/AW19,"-")</f>
        <v>3000</v>
      </c>
      <c r="BC19" s="108">
        <v>1</v>
      </c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4</v>
      </c>
      <c r="BP19" s="117">
        <f>IF(Q19=0,"",IF(BO19=0,"",(BO19/Q19)))</f>
        <v>0.57142857142857</v>
      </c>
      <c r="BQ19" s="118">
        <v>1</v>
      </c>
      <c r="BR19" s="119">
        <f>IFERROR(BQ19/BO19,"-")</f>
        <v>0.25</v>
      </c>
      <c r="BS19" s="120">
        <v>25000</v>
      </c>
      <c r="BT19" s="121">
        <f>IFERROR(BS19/BO19,"-")</f>
        <v>6250</v>
      </c>
      <c r="BU19" s="122"/>
      <c r="BV19" s="122"/>
      <c r="BW19" s="122">
        <v>1</v>
      </c>
      <c r="BX19" s="123">
        <v>1</v>
      </c>
      <c r="BY19" s="124">
        <f>IF(Q19=0,"",IF(BX19=0,"",(BX19/Q19)))</f>
        <v>0.14285714285714</v>
      </c>
      <c r="BZ19" s="125">
        <v>1</v>
      </c>
      <c r="CA19" s="126">
        <f>IFERROR(BZ19/BX19,"-")</f>
        <v>1</v>
      </c>
      <c r="CB19" s="127">
        <v>5000</v>
      </c>
      <c r="CC19" s="128">
        <f>IFERROR(CB19/BX19,"-")</f>
        <v>5000</v>
      </c>
      <c r="CD19" s="129">
        <v>1</v>
      </c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3</v>
      </c>
      <c r="CQ19" s="138">
        <v>33000</v>
      </c>
      <c r="CR19" s="138">
        <v>25000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2.4</v>
      </c>
      <c r="B20" s="184" t="s">
        <v>104</v>
      </c>
      <c r="C20" s="184" t="s">
        <v>69</v>
      </c>
      <c r="D20" s="184" t="s">
        <v>70</v>
      </c>
      <c r="E20" s="184" t="s">
        <v>100</v>
      </c>
      <c r="F20" s="184"/>
      <c r="G20" s="184" t="s">
        <v>62</v>
      </c>
      <c r="H20" s="87" t="s">
        <v>105</v>
      </c>
      <c r="I20" s="87" t="s">
        <v>73</v>
      </c>
      <c r="J20" s="87" t="s">
        <v>83</v>
      </c>
      <c r="K20" s="176">
        <v>40000</v>
      </c>
      <c r="L20" s="79">
        <v>24</v>
      </c>
      <c r="M20" s="79">
        <v>0</v>
      </c>
      <c r="N20" s="79">
        <v>96</v>
      </c>
      <c r="O20" s="88">
        <v>11</v>
      </c>
      <c r="P20" s="89">
        <v>0</v>
      </c>
      <c r="Q20" s="90">
        <f>O20+P20</f>
        <v>11</v>
      </c>
      <c r="R20" s="80">
        <f>IFERROR(Q20/N20,"-")</f>
        <v>0.11458333333333</v>
      </c>
      <c r="S20" s="79">
        <v>6</v>
      </c>
      <c r="T20" s="79">
        <v>1</v>
      </c>
      <c r="U20" s="80">
        <f>IFERROR(T20/(Q20),"-")</f>
        <v>0.090909090909091</v>
      </c>
      <c r="V20" s="81">
        <f>IFERROR(K20/SUM(Q20:Q21),"-")</f>
        <v>1904.7619047619</v>
      </c>
      <c r="W20" s="82">
        <v>3</v>
      </c>
      <c r="X20" s="80">
        <f>IF(Q20=0,"-",W20/Q20)</f>
        <v>0.27272727272727</v>
      </c>
      <c r="Y20" s="181">
        <v>9000</v>
      </c>
      <c r="Z20" s="182">
        <f>IFERROR(Y20/Q20,"-")</f>
        <v>818.18181818182</v>
      </c>
      <c r="AA20" s="182">
        <f>IFERROR(Y20/W20,"-")</f>
        <v>3000</v>
      </c>
      <c r="AB20" s="176">
        <f>SUM(Y20:Y21)-SUM(K20:K21)</f>
        <v>56000</v>
      </c>
      <c r="AC20" s="83">
        <f>SUM(Y20:Y21)/SUM(K20:K21)</f>
        <v>2.4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2</v>
      </c>
      <c r="AX20" s="104">
        <f>IF(Q20=0,"",IF(AW20=0,"",(AW20/Q20)))</f>
        <v>0.18181818181818</v>
      </c>
      <c r="AY20" s="103">
        <v>2</v>
      </c>
      <c r="AZ20" s="105">
        <f>IFERROR(AY20/AW20,"-")</f>
        <v>1</v>
      </c>
      <c r="BA20" s="106">
        <v>6000</v>
      </c>
      <c r="BB20" s="107">
        <f>IFERROR(BA20/AW20,"-")</f>
        <v>3000</v>
      </c>
      <c r="BC20" s="108">
        <v>2</v>
      </c>
      <c r="BD20" s="108"/>
      <c r="BE20" s="108"/>
      <c r="BF20" s="109">
        <v>3</v>
      </c>
      <c r="BG20" s="110">
        <f>IF(Q20=0,"",IF(BF20=0,"",(BF20/Q20)))</f>
        <v>0.27272727272727</v>
      </c>
      <c r="BH20" s="109">
        <v>1</v>
      </c>
      <c r="BI20" s="111">
        <f>IFERROR(BH20/BF20,"-")</f>
        <v>0.33333333333333</v>
      </c>
      <c r="BJ20" s="112">
        <v>3000</v>
      </c>
      <c r="BK20" s="113">
        <f>IFERROR(BJ20/BF20,"-")</f>
        <v>1000</v>
      </c>
      <c r="BL20" s="114">
        <v>1</v>
      </c>
      <c r="BM20" s="114"/>
      <c r="BN20" s="114"/>
      <c r="BO20" s="116">
        <v>5</v>
      </c>
      <c r="BP20" s="117">
        <f>IF(Q20=0,"",IF(BO20=0,"",(BO20/Q20)))</f>
        <v>0.45454545454545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0.090909090909091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3</v>
      </c>
      <c r="CQ20" s="138">
        <v>9000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106</v>
      </c>
      <c r="C21" s="184" t="s">
        <v>69</v>
      </c>
      <c r="D21" s="184"/>
      <c r="E21" s="184"/>
      <c r="F21" s="184"/>
      <c r="G21" s="184" t="s">
        <v>67</v>
      </c>
      <c r="H21" s="87"/>
      <c r="I21" s="87"/>
      <c r="J21" s="87"/>
      <c r="K21" s="176"/>
      <c r="L21" s="79">
        <v>59</v>
      </c>
      <c r="M21" s="79">
        <v>38</v>
      </c>
      <c r="N21" s="79">
        <v>27</v>
      </c>
      <c r="O21" s="88">
        <v>10</v>
      </c>
      <c r="P21" s="89">
        <v>0</v>
      </c>
      <c r="Q21" s="90">
        <f>O21+P21</f>
        <v>10</v>
      </c>
      <c r="R21" s="80">
        <f>IFERROR(Q21/N21,"-")</f>
        <v>0.37037037037037</v>
      </c>
      <c r="S21" s="79">
        <v>7</v>
      </c>
      <c r="T21" s="79">
        <v>0</v>
      </c>
      <c r="U21" s="80">
        <f>IFERROR(T21/(Q21),"-")</f>
        <v>0</v>
      </c>
      <c r="V21" s="81"/>
      <c r="W21" s="82">
        <v>5</v>
      </c>
      <c r="X21" s="80">
        <f>IF(Q21=0,"-",W21/Q21)</f>
        <v>0.5</v>
      </c>
      <c r="Y21" s="181">
        <v>87000</v>
      </c>
      <c r="Z21" s="182">
        <f>IFERROR(Y21/Q21,"-")</f>
        <v>8700</v>
      </c>
      <c r="AA21" s="182">
        <f>IFERROR(Y21/W21,"-")</f>
        <v>17400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>
        <v>2</v>
      </c>
      <c r="AX21" s="104">
        <f>IF(Q21=0,"",IF(AW21=0,"",(AW21/Q21)))</f>
        <v>0.2</v>
      </c>
      <c r="AY21" s="103">
        <v>1</v>
      </c>
      <c r="AZ21" s="105">
        <f>IFERROR(AY21/AW21,"-")</f>
        <v>0.5</v>
      </c>
      <c r="BA21" s="106">
        <v>8000</v>
      </c>
      <c r="BB21" s="107">
        <f>IFERROR(BA21/AW21,"-")</f>
        <v>4000</v>
      </c>
      <c r="BC21" s="108"/>
      <c r="BD21" s="108">
        <v>1</v>
      </c>
      <c r="BE21" s="108"/>
      <c r="BF21" s="109">
        <v>3</v>
      </c>
      <c r="BG21" s="110">
        <f>IF(Q21=0,"",IF(BF21=0,"",(BF21/Q21)))</f>
        <v>0.3</v>
      </c>
      <c r="BH21" s="109">
        <v>1</v>
      </c>
      <c r="BI21" s="111">
        <f>IFERROR(BH21/BF21,"-")</f>
        <v>0.33333333333333</v>
      </c>
      <c r="BJ21" s="112">
        <v>65000</v>
      </c>
      <c r="BK21" s="113">
        <f>IFERROR(BJ21/BF21,"-")</f>
        <v>21666.666666667</v>
      </c>
      <c r="BL21" s="114"/>
      <c r="BM21" s="114"/>
      <c r="BN21" s="114">
        <v>1</v>
      </c>
      <c r="BO21" s="116">
        <v>2</v>
      </c>
      <c r="BP21" s="117">
        <f>IF(Q21=0,"",IF(BO21=0,"",(BO21/Q21)))</f>
        <v>0.2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2</v>
      </c>
      <c r="BY21" s="124">
        <f>IF(Q21=0,"",IF(BX21=0,"",(BX21/Q21)))</f>
        <v>0.2</v>
      </c>
      <c r="BZ21" s="125">
        <v>2</v>
      </c>
      <c r="CA21" s="126">
        <f>IFERROR(BZ21/BX21,"-")</f>
        <v>1</v>
      </c>
      <c r="CB21" s="127">
        <v>11000</v>
      </c>
      <c r="CC21" s="128">
        <f>IFERROR(CB21/BX21,"-")</f>
        <v>5500</v>
      </c>
      <c r="CD21" s="129">
        <v>1</v>
      </c>
      <c r="CE21" s="129">
        <v>1</v>
      </c>
      <c r="CF21" s="129"/>
      <c r="CG21" s="130">
        <v>1</v>
      </c>
      <c r="CH21" s="131">
        <f>IF(Q21=0,"",IF(CG21=0,"",(CG21/Q21)))</f>
        <v>0.1</v>
      </c>
      <c r="CI21" s="132">
        <v>1</v>
      </c>
      <c r="CJ21" s="133">
        <f>IFERROR(CI21/CG21,"-")</f>
        <v>1</v>
      </c>
      <c r="CK21" s="134">
        <v>3000</v>
      </c>
      <c r="CL21" s="135">
        <f>IFERROR(CK21/CG21,"-")</f>
        <v>3000</v>
      </c>
      <c r="CM21" s="136">
        <v>1</v>
      </c>
      <c r="CN21" s="136"/>
      <c r="CO21" s="136"/>
      <c r="CP21" s="137">
        <v>5</v>
      </c>
      <c r="CQ21" s="138">
        <v>87000</v>
      </c>
      <c r="CR21" s="138">
        <v>65000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1.824</v>
      </c>
      <c r="B22" s="184" t="s">
        <v>107</v>
      </c>
      <c r="C22" s="184" t="s">
        <v>69</v>
      </c>
      <c r="D22" s="184" t="s">
        <v>108</v>
      </c>
      <c r="E22" s="184" t="s">
        <v>93</v>
      </c>
      <c r="F22" s="184"/>
      <c r="G22" s="184" t="s">
        <v>62</v>
      </c>
      <c r="H22" s="87" t="s">
        <v>109</v>
      </c>
      <c r="I22" s="87" t="s">
        <v>95</v>
      </c>
      <c r="J22" s="87" t="s">
        <v>110</v>
      </c>
      <c r="K22" s="176">
        <v>125000</v>
      </c>
      <c r="L22" s="79">
        <v>5</v>
      </c>
      <c r="M22" s="79">
        <v>0</v>
      </c>
      <c r="N22" s="79">
        <v>41</v>
      </c>
      <c r="O22" s="88">
        <v>3</v>
      </c>
      <c r="P22" s="89">
        <v>0</v>
      </c>
      <c r="Q22" s="90">
        <f>O22+P22</f>
        <v>3</v>
      </c>
      <c r="R22" s="80">
        <f>IFERROR(Q22/N22,"-")</f>
        <v>0.073170731707317</v>
      </c>
      <c r="S22" s="79">
        <v>1</v>
      </c>
      <c r="T22" s="79">
        <v>0</v>
      </c>
      <c r="U22" s="80">
        <f>IFERROR(T22/(Q22),"-")</f>
        <v>0</v>
      </c>
      <c r="V22" s="81">
        <f>IFERROR(K22/SUM(Q22:Q23),"-")</f>
        <v>5952.380952381</v>
      </c>
      <c r="W22" s="82">
        <v>1</v>
      </c>
      <c r="X22" s="80">
        <f>IF(Q22=0,"-",W22/Q22)</f>
        <v>0.33333333333333</v>
      </c>
      <c r="Y22" s="181">
        <v>35000</v>
      </c>
      <c r="Z22" s="182">
        <f>IFERROR(Y22/Q22,"-")</f>
        <v>11666.666666667</v>
      </c>
      <c r="AA22" s="182">
        <f>IFERROR(Y22/W22,"-")</f>
        <v>35000</v>
      </c>
      <c r="AB22" s="176">
        <f>SUM(Y22:Y23)-SUM(K22:K23)</f>
        <v>103000</v>
      </c>
      <c r="AC22" s="83">
        <f>SUM(Y22:Y23)/SUM(K22:K23)</f>
        <v>1.824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2</v>
      </c>
      <c r="AO22" s="98">
        <f>IF(Q22=0,"",IF(AN22=0,"",(AN22/Q22)))</f>
        <v>0.66666666666667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1</v>
      </c>
      <c r="BP22" s="117">
        <f>IF(Q22=0,"",IF(BO22=0,"",(BO22/Q22)))</f>
        <v>0.33333333333333</v>
      </c>
      <c r="BQ22" s="118">
        <v>1</v>
      </c>
      <c r="BR22" s="119">
        <f>IFERROR(BQ22/BO22,"-")</f>
        <v>1</v>
      </c>
      <c r="BS22" s="120">
        <v>35000</v>
      </c>
      <c r="BT22" s="121">
        <f>IFERROR(BS22/BO22,"-")</f>
        <v>35000</v>
      </c>
      <c r="BU22" s="122"/>
      <c r="BV22" s="122"/>
      <c r="BW22" s="122">
        <v>1</v>
      </c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35000</v>
      </c>
      <c r="CR22" s="138">
        <v>35000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111</v>
      </c>
      <c r="C23" s="184" t="s">
        <v>69</v>
      </c>
      <c r="D23" s="184"/>
      <c r="E23" s="184"/>
      <c r="F23" s="184"/>
      <c r="G23" s="184" t="s">
        <v>67</v>
      </c>
      <c r="H23" s="87"/>
      <c r="I23" s="87"/>
      <c r="J23" s="87"/>
      <c r="K23" s="176"/>
      <c r="L23" s="79">
        <v>130</v>
      </c>
      <c r="M23" s="79">
        <v>59</v>
      </c>
      <c r="N23" s="79">
        <v>51</v>
      </c>
      <c r="O23" s="88">
        <v>18</v>
      </c>
      <c r="P23" s="89">
        <v>0</v>
      </c>
      <c r="Q23" s="90">
        <f>O23+P23</f>
        <v>18</v>
      </c>
      <c r="R23" s="80">
        <f>IFERROR(Q23/N23,"-")</f>
        <v>0.35294117647059</v>
      </c>
      <c r="S23" s="79">
        <v>7</v>
      </c>
      <c r="T23" s="79">
        <v>3</v>
      </c>
      <c r="U23" s="80">
        <f>IFERROR(T23/(Q23),"-")</f>
        <v>0.16666666666667</v>
      </c>
      <c r="V23" s="81"/>
      <c r="W23" s="82">
        <v>3</v>
      </c>
      <c r="X23" s="80">
        <f>IF(Q23=0,"-",W23/Q23)</f>
        <v>0.16666666666667</v>
      </c>
      <c r="Y23" s="181">
        <v>193000</v>
      </c>
      <c r="Z23" s="182">
        <f>IFERROR(Y23/Q23,"-")</f>
        <v>10722.222222222</v>
      </c>
      <c r="AA23" s="182">
        <f>IFERROR(Y23/W23,"-")</f>
        <v>64333.333333333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0.055555555555556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>
        <v>1</v>
      </c>
      <c r="AX23" s="104">
        <f>IF(Q23=0,"",IF(AW23=0,"",(AW23/Q23)))</f>
        <v>0.055555555555556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>
        <v>3</v>
      </c>
      <c r="BG23" s="110">
        <f>IF(Q23=0,"",IF(BF23=0,"",(BF23/Q23)))</f>
        <v>0.16666666666667</v>
      </c>
      <c r="BH23" s="109">
        <v>1</v>
      </c>
      <c r="BI23" s="111">
        <f>IFERROR(BH23/BF23,"-")</f>
        <v>0.33333333333333</v>
      </c>
      <c r="BJ23" s="112">
        <v>100000</v>
      </c>
      <c r="BK23" s="113">
        <f>IFERROR(BJ23/BF23,"-")</f>
        <v>33333.333333333</v>
      </c>
      <c r="BL23" s="114"/>
      <c r="BM23" s="114"/>
      <c r="BN23" s="114">
        <v>1</v>
      </c>
      <c r="BO23" s="116">
        <v>8</v>
      </c>
      <c r="BP23" s="117">
        <f>IF(Q23=0,"",IF(BO23=0,"",(BO23/Q23)))</f>
        <v>0.44444444444444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5</v>
      </c>
      <c r="BY23" s="124">
        <f>IF(Q23=0,"",IF(BX23=0,"",(BX23/Q23)))</f>
        <v>0.27777777777778</v>
      </c>
      <c r="BZ23" s="125">
        <v>2</v>
      </c>
      <c r="CA23" s="126">
        <f>IFERROR(BZ23/BX23,"-")</f>
        <v>0.4</v>
      </c>
      <c r="CB23" s="127">
        <v>93000</v>
      </c>
      <c r="CC23" s="128">
        <f>IFERROR(CB23/BX23,"-")</f>
        <v>18600</v>
      </c>
      <c r="CD23" s="129"/>
      <c r="CE23" s="129"/>
      <c r="CF23" s="129">
        <v>2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3</v>
      </c>
      <c r="CQ23" s="138">
        <v>193000</v>
      </c>
      <c r="CR23" s="138">
        <v>100000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30"/>
      <c r="B24" s="84"/>
      <c r="C24" s="84"/>
      <c r="D24" s="85"/>
      <c r="E24" s="85"/>
      <c r="F24" s="85"/>
      <c r="G24" s="86"/>
      <c r="H24" s="87"/>
      <c r="I24" s="87"/>
      <c r="J24" s="87"/>
      <c r="K24" s="177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3"/>
      <c r="Z24" s="183"/>
      <c r="AA24" s="183"/>
      <c r="AB24" s="183"/>
      <c r="AC24" s="33"/>
      <c r="AD24" s="57"/>
      <c r="AE24" s="61"/>
      <c r="AF24" s="62"/>
      <c r="AG24" s="61"/>
      <c r="AH24" s="65"/>
      <c r="AI24" s="66"/>
      <c r="AJ24" s="67"/>
      <c r="AK24" s="68"/>
      <c r="AL24" s="68"/>
      <c r="AM24" s="68"/>
      <c r="AN24" s="61"/>
      <c r="AO24" s="62"/>
      <c r="AP24" s="61"/>
      <c r="AQ24" s="65"/>
      <c r="AR24" s="66"/>
      <c r="AS24" s="67"/>
      <c r="AT24" s="68"/>
      <c r="AU24" s="68"/>
      <c r="AV24" s="68"/>
      <c r="AW24" s="61"/>
      <c r="AX24" s="62"/>
      <c r="AY24" s="61"/>
      <c r="AZ24" s="65"/>
      <c r="BA24" s="66"/>
      <c r="BB24" s="67"/>
      <c r="BC24" s="68"/>
      <c r="BD24" s="68"/>
      <c r="BE24" s="68"/>
      <c r="BF24" s="61"/>
      <c r="BG24" s="62"/>
      <c r="BH24" s="61"/>
      <c r="BI24" s="65"/>
      <c r="BJ24" s="66"/>
      <c r="BK24" s="67"/>
      <c r="BL24" s="68"/>
      <c r="BM24" s="68"/>
      <c r="BN24" s="68"/>
      <c r="BO24" s="63"/>
      <c r="BP24" s="64"/>
      <c r="BQ24" s="61"/>
      <c r="BR24" s="65"/>
      <c r="BS24" s="66"/>
      <c r="BT24" s="67"/>
      <c r="BU24" s="68"/>
      <c r="BV24" s="68"/>
      <c r="BW24" s="68"/>
      <c r="BX24" s="63"/>
      <c r="BY24" s="64"/>
      <c r="BZ24" s="61"/>
      <c r="CA24" s="65"/>
      <c r="CB24" s="66"/>
      <c r="CC24" s="67"/>
      <c r="CD24" s="68"/>
      <c r="CE24" s="68"/>
      <c r="CF24" s="68"/>
      <c r="CG24" s="63"/>
      <c r="CH24" s="64"/>
      <c r="CI24" s="61"/>
      <c r="CJ24" s="65"/>
      <c r="CK24" s="66"/>
      <c r="CL24" s="67"/>
      <c r="CM24" s="68"/>
      <c r="CN24" s="68"/>
      <c r="CO24" s="68"/>
      <c r="CP24" s="69"/>
      <c r="CQ24" s="66"/>
      <c r="CR24" s="66"/>
      <c r="CS24" s="66"/>
      <c r="CT24" s="70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3"/>
      <c r="K25" s="178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9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19">
        <f>AC26</f>
        <v>2.3486486486486</v>
      </c>
      <c r="B26" s="39"/>
      <c r="C26" s="39"/>
      <c r="D26" s="39"/>
      <c r="E26" s="39"/>
      <c r="F26" s="39"/>
      <c r="G26" s="39"/>
      <c r="H26" s="40" t="s">
        <v>112</v>
      </c>
      <c r="I26" s="40"/>
      <c r="J26" s="40"/>
      <c r="K26" s="179">
        <f>SUM(K6:K25)</f>
        <v>740000</v>
      </c>
      <c r="L26" s="41">
        <f>SUM(L6:L25)</f>
        <v>778</v>
      </c>
      <c r="M26" s="41">
        <f>SUM(M6:M25)</f>
        <v>367</v>
      </c>
      <c r="N26" s="41">
        <f>SUM(N6:N25)</f>
        <v>677</v>
      </c>
      <c r="O26" s="41">
        <f>SUM(O6:O25)</f>
        <v>147</v>
      </c>
      <c r="P26" s="41">
        <f>SUM(P6:P25)</f>
        <v>2</v>
      </c>
      <c r="Q26" s="41">
        <f>SUM(Q6:Q25)</f>
        <v>149</v>
      </c>
      <c r="R26" s="42">
        <f>IFERROR(Q26/N26,"-")</f>
        <v>0.22008862629247</v>
      </c>
      <c r="S26" s="76">
        <f>SUM(S6:S25)</f>
        <v>47</v>
      </c>
      <c r="T26" s="76">
        <f>SUM(T6:T25)</f>
        <v>28</v>
      </c>
      <c r="U26" s="42">
        <f>IFERROR(S26/Q26,"-")</f>
        <v>0.31543624161074</v>
      </c>
      <c r="V26" s="43">
        <f>IFERROR(K26/Q26,"-")</f>
        <v>4966.4429530201</v>
      </c>
      <c r="W26" s="44">
        <f>SUM(W6:W25)</f>
        <v>43</v>
      </c>
      <c r="X26" s="42">
        <f>IFERROR(W26/Q26,"-")</f>
        <v>0.28859060402685</v>
      </c>
      <c r="Y26" s="179">
        <f>SUM(Y6:Y25)</f>
        <v>1738000</v>
      </c>
      <c r="Z26" s="179">
        <f>IFERROR(Y26/Q26,"-")</f>
        <v>11664.429530201</v>
      </c>
      <c r="AA26" s="179">
        <f>IFERROR(Y26/W26,"-")</f>
        <v>40418.604651163</v>
      </c>
      <c r="AB26" s="179">
        <f>Y26-K26</f>
        <v>998000</v>
      </c>
      <c r="AC26" s="45">
        <f>Y26/K26</f>
        <v>2.3486486486486</v>
      </c>
      <c r="AD26" s="58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