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<sst xmlns="http://schemas.openxmlformats.org/spreadsheetml/2006/main" uniqueCount="170">
  <si>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</si>
  <si>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</si>
  <si>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</si>
  <si>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</si>
  <si>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</si>
  <si>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</si>
  <si>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</si>
  <si>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</si>
  <si>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</si>
  <si>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</si>
  <si>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</si>
  <si>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</si>
  <si>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</si>
  <si>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</si>
  <si>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</si>
  <si>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</si>
  <si>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</si>
  <si>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</si>
  <si>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</si>
  <si>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</si>
  <si>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</si>
  <si>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</si>
  <si>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</si>
  <si>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</si>
  <si>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</si>
  <si>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</si>
  <si>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</si>
  <si>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</si>
  <si>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</si>
  <si>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</si>
  <si>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</si>
  <si>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</si>
  <si>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</si>
  <si>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</si>
  <si>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</si>
  <si>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</si>
  <si>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</si>
  <si>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</si>
  <si>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</si>
  <si>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</si>
  <si>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</si>
  <si>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</si>
  <si>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</si>
  <si>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</si>
  <si>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</si>
  <si>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</si>
  <si>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</si>
  <si>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</si>
  <si>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</si>
  <si>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</si>
  <si>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</si>
  <si>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</si>
  <si>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</si>
  <si>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</si>
  <si>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</si>
  <si>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</si>
  <si>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</si>
  <si>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sd1306</t>
  </si>
  <si>
    <t>インターカラー</t>
  </si>
  <si>
    <t>みすず学園版</t>
  </si>
  <si>
    <t>男の夢をかなえます 超美熟女から逆指名</t>
  </si>
  <si>
    <t>lp02</t>
  </si>
  <si>
    <t>スポーツ報知関東</t>
  </si>
  <si>
    <t>全5段つかみ4回</t>
  </si>
  <si>
    <t>3月05日(木)</t>
  </si>
  <si>
    <t>sd1307</t>
  </si>
  <si>
    <t>アメコミ版</t>
  </si>
  <si>
    <t>長年ずっと悩んでたあの時ダメ元で始めてよかった</t>
  </si>
  <si>
    <t>sd1308</t>
  </si>
  <si>
    <t>C版</t>
  </si>
  <si>
    <t>60歳で出会いデビュー 全力でサポートします</t>
  </si>
  <si>
    <t>sd1309</t>
  </si>
  <si>
    <t>熟女版</t>
  </si>
  <si>
    <t>求む50歳以上の女性と</t>
  </si>
  <si>
    <t>sd1310</t>
  </si>
  <si>
    <t>(空電共通)</t>
  </si>
  <si>
    <t>空電</t>
  </si>
  <si>
    <t>空電 (共通)</t>
  </si>
  <si>
    <t>sd1311</t>
  </si>
  <si>
    <t>①新版</t>
  </si>
  <si>
    <t>113「プロのコンシェルジュが出会いをサポート！あなた好みの女性を写真から探せます」</t>
  </si>
  <si>
    <t>サンスポ関東</t>
  </si>
  <si>
    <t>半2段・半3段つかみ10段保証</t>
  </si>
  <si>
    <t>1～10日</t>
  </si>
  <si>
    <t>sd1312</t>
  </si>
  <si>
    <t>②右女３</t>
  </si>
  <si>
    <t>111「急げ！今か今かと美熟女が男を待っています」</t>
  </si>
  <si>
    <t>11～20日</t>
  </si>
  <si>
    <t>sd1313</t>
  </si>
  <si>
    <t>③旧デイリー風</t>
  </si>
  <si>
    <t>112「女性から誘われて男の自信復活！」</t>
  </si>
  <si>
    <t>21～31日</t>
  </si>
  <si>
    <t>sd1314</t>
  </si>
  <si>
    <t>sd1315</t>
  </si>
  <si>
    <t>サンスポ関西</t>
  </si>
  <si>
    <t>sd1316</t>
  </si>
  <si>
    <t>sd1317</t>
  </si>
  <si>
    <t>sd1318</t>
  </si>
  <si>
    <t>sd1319</t>
  </si>
  <si>
    <t>①右女３</t>
  </si>
  <si>
    <t>スポニチ関東</t>
  </si>
  <si>
    <t>半2段つかみ20段保証</t>
  </si>
  <si>
    <t>20段保証</t>
  </si>
  <si>
    <t>sd1320</t>
  </si>
  <si>
    <t>②旧デイリー風</t>
  </si>
  <si>
    <t>sd1321</t>
  </si>
  <si>
    <t>③新版</t>
  </si>
  <si>
    <t>sd1322</t>
  </si>
  <si>
    <t>④求人風</t>
  </si>
  <si>
    <t>114「1日1回、新鮮出会い！隙間時間に少しだけでOK」</t>
  </si>
  <si>
    <t>sd1323</t>
  </si>
  <si>
    <t>sd1324</t>
  </si>
  <si>
    <t>ニッカン西部</t>
  </si>
  <si>
    <t>sd1325</t>
  </si>
  <si>
    <t>sd1326</t>
  </si>
  <si>
    <t>sd1327</t>
  </si>
  <si>
    <t>sd1328</t>
  </si>
  <si>
    <t>記事風版</t>
  </si>
  <si>
    <t>求む！50歳以上の女性好き男性</t>
  </si>
  <si>
    <t>中京スポーツ</t>
  </si>
  <si>
    <t>4C終面全5段</t>
  </si>
  <si>
    <t>3月28日(土)</t>
  </si>
  <si>
    <t>sd1329</t>
  </si>
  <si>
    <t>sd1330</t>
  </si>
  <si>
    <t>全5段</t>
  </si>
  <si>
    <t>3月13日(金)</t>
  </si>
  <si>
    <t>sd1331</t>
  </si>
  <si>
    <t>sd1332</t>
  </si>
  <si>
    <t>東スポ・大スポ・九スポ・中京</t>
  </si>
  <si>
    <t>記事枠</t>
  </si>
  <si>
    <t>3月26日(木)</t>
  </si>
  <si>
    <t>sd1333</t>
  </si>
  <si>
    <t>新聞 TOTAL</t>
  </si>
  <si>
    <t>●雑誌 広告</t>
  </si>
  <si>
    <t>dz094</t>
  </si>
  <si>
    <t>光文社</t>
  </si>
  <si>
    <t>1604FLASH</t>
  </si>
  <si>
    <t>求む！女性が好きな男性</t>
  </si>
  <si>
    <t>FLASH</t>
  </si>
  <si>
    <t>1C2P</t>
  </si>
  <si>
    <t>3月17日(火)</t>
  </si>
  <si>
    <t>dz095</t>
  </si>
  <si>
    <t>ak178</t>
  </si>
  <si>
    <t>アドライヴ</t>
  </si>
  <si>
    <t>コアマガジン</t>
  </si>
  <si>
    <t>2Pスポーツ新聞_v01_どきどき(赤瀬さん)</t>
  </si>
  <si>
    <t>実話BUNKA超タブー</t>
  </si>
  <si>
    <t>3月02日(月)</t>
  </si>
  <si>
    <t>ak179</t>
  </si>
  <si>
    <t>ak180</t>
  </si>
  <si>
    <t>大洋図書</t>
  </si>
  <si>
    <t>実話ナックルズGOLD</t>
  </si>
  <si>
    <t>4C2P</t>
  </si>
  <si>
    <t>3月09日(月)</t>
  </si>
  <si>
    <t>ak181</t>
  </si>
  <si>
    <t>ak182</t>
  </si>
  <si>
    <t>5Pセフレ確保(赤瀬尚子さん）</t>
  </si>
  <si>
    <t>実話BUNKAタブー</t>
  </si>
  <si>
    <t>1C5P</t>
  </si>
  <si>
    <t>3月16日(月)</t>
  </si>
  <si>
    <t>ak183</t>
  </si>
  <si>
    <t>ak184</t>
  </si>
  <si>
    <t>ナックルズ極ベスト</t>
  </si>
  <si>
    <t>ak185</t>
  </si>
  <si>
    <t>ak186</t>
  </si>
  <si>
    <t>日本ジャーナル出版</t>
  </si>
  <si>
    <t>週刊実話増刊「実話ザ・タブー」</t>
  </si>
  <si>
    <t>3月25日(水)</t>
  </si>
  <si>
    <t>ak187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</si>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</sst>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1.0057692307692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520000</v>
      </c>
      <c r="L6" s="79">
        <v>7</v>
      </c>
      <c r="M6" s="79">
        <v>0</v>
      </c>
      <c r="N6" s="79">
        <v>40</v>
      </c>
      <c r="O6" s="88">
        <v>4</v>
      </c>
      <c r="P6" s="89">
        <v>0</v>
      </c>
      <c r="Q6" s="90">
        <f>O6+P6</f>
        <v>4</v>
      </c>
      <c r="R6" s="80">
        <f>IFERROR(Q6/N6,"-")</f>
        <v>0.1</v>
      </c>
      <c r="S6" s="79">
        <v>1</v>
      </c>
      <c r="T6" s="79">
        <v>1</v>
      </c>
      <c r="U6" s="80">
        <f>IFERROR(T6/(Q6),"-")</f>
        <v>0.25</v>
      </c>
      <c r="V6" s="81">
        <f>IFERROR(K6/SUM(Q6:Q10),"-")</f>
        <v>14054.054054054</v>
      </c>
      <c r="W6" s="82">
        <v>1</v>
      </c>
      <c r="X6" s="80">
        <f>IF(Q6=0,"-",W6/Q6)</f>
        <v>0.25</v>
      </c>
      <c r="Y6" s="181">
        <v>18000</v>
      </c>
      <c r="Z6" s="182">
        <f>IFERROR(Y6/Q6,"-")</f>
        <v>4500</v>
      </c>
      <c r="AA6" s="182">
        <f>IFERROR(Y6/W6,"-")</f>
        <v>18000</v>
      </c>
      <c r="AB6" s="176">
        <f>SUM(Y6:Y10)-SUM(K6:K10)</f>
        <v>3000</v>
      </c>
      <c r="AC6" s="83">
        <f>SUM(Y6:Y10)/SUM(K6:K10)</f>
        <v>1.0057692307692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0.25</v>
      </c>
      <c r="BQ6" s="118">
        <v>1</v>
      </c>
      <c r="BR6" s="119">
        <f>IFERROR(BQ6/BO6,"-")</f>
        <v>1</v>
      </c>
      <c r="BS6" s="120">
        <v>18000</v>
      </c>
      <c r="BT6" s="121">
        <f>IFERROR(BS6/BO6,"-")</f>
        <v>18000</v>
      </c>
      <c r="BU6" s="122"/>
      <c r="BV6" s="122"/>
      <c r="BW6" s="122">
        <v>1</v>
      </c>
      <c r="BX6" s="123">
        <v>1</v>
      </c>
      <c r="BY6" s="124">
        <f>IF(Q6=0,"",IF(BX6=0,"",(BX6/Q6)))</f>
        <v>0.25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18000</v>
      </c>
      <c r="CR6" s="138">
        <v>18000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 t="s">
        <v>62</v>
      </c>
      <c r="I7" s="87" t="s">
        <v>63</v>
      </c>
      <c r="J7" s="87"/>
      <c r="K7" s="176"/>
      <c r="L7" s="79">
        <v>8</v>
      </c>
      <c r="M7" s="79">
        <v>0</v>
      </c>
      <c r="N7" s="79">
        <v>38</v>
      </c>
      <c r="O7" s="88">
        <v>2</v>
      </c>
      <c r="P7" s="89">
        <v>0</v>
      </c>
      <c r="Q7" s="90">
        <f>O7+P7</f>
        <v>2</v>
      </c>
      <c r="R7" s="80">
        <f>IFERROR(Q7/N7,"-")</f>
        <v>0.052631578947368</v>
      </c>
      <c r="S7" s="79">
        <v>1</v>
      </c>
      <c r="T7" s="79">
        <v>1</v>
      </c>
      <c r="U7" s="80">
        <f>IFERROR(T7/(Q7),"-")</f>
        <v>0.5</v>
      </c>
      <c r="V7" s="81"/>
      <c r="W7" s="82">
        <v>1</v>
      </c>
      <c r="X7" s="80">
        <f>IF(Q7=0,"-",W7/Q7)</f>
        <v>0.5</v>
      </c>
      <c r="Y7" s="181">
        <v>3000</v>
      </c>
      <c r="Z7" s="182">
        <f>IFERROR(Y7/Q7,"-")</f>
        <v>1500</v>
      </c>
      <c r="AA7" s="182">
        <f>IFERROR(Y7/W7,"-")</f>
        <v>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2</v>
      </c>
      <c r="BP7" s="117">
        <f>IF(Q7=0,"",IF(BO7=0,"",(BO7/Q7)))</f>
        <v>1</v>
      </c>
      <c r="BQ7" s="118">
        <v>1</v>
      </c>
      <c r="BR7" s="119">
        <f>IFERROR(BQ7/BO7,"-")</f>
        <v>0.5</v>
      </c>
      <c r="BS7" s="120">
        <v>3000</v>
      </c>
      <c r="BT7" s="121">
        <f>IFERROR(BS7/BO7,"-")</f>
        <v>1500</v>
      </c>
      <c r="BU7" s="122">
        <v>1</v>
      </c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3000</v>
      </c>
      <c r="CR7" s="138">
        <v>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69</v>
      </c>
      <c r="F8" s="184" t="s">
        <v>70</v>
      </c>
      <c r="G8" s="184" t="s">
        <v>61</v>
      </c>
      <c r="H8" s="87" t="s">
        <v>62</v>
      </c>
      <c r="I8" s="87" t="s">
        <v>63</v>
      </c>
      <c r="J8" s="87"/>
      <c r="K8" s="176"/>
      <c r="L8" s="79">
        <v>10</v>
      </c>
      <c r="M8" s="79">
        <v>0</v>
      </c>
      <c r="N8" s="79">
        <v>61</v>
      </c>
      <c r="O8" s="88">
        <v>2</v>
      </c>
      <c r="P8" s="89">
        <v>0</v>
      </c>
      <c r="Q8" s="90">
        <f>O8+P8</f>
        <v>2</v>
      </c>
      <c r="R8" s="80">
        <f>IFERROR(Q8/N8,"-")</f>
        <v>0.032786885245902</v>
      </c>
      <c r="S8" s="79">
        <v>0</v>
      </c>
      <c r="T8" s="79">
        <v>1</v>
      </c>
      <c r="U8" s="80">
        <f>IFERROR(T8/(Q8),"-")</f>
        <v>0.5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72</v>
      </c>
      <c r="F9" s="184" t="s">
        <v>73</v>
      </c>
      <c r="G9" s="184" t="s">
        <v>61</v>
      </c>
      <c r="H9" s="87" t="s">
        <v>62</v>
      </c>
      <c r="I9" s="87" t="s">
        <v>63</v>
      </c>
      <c r="J9" s="87"/>
      <c r="K9" s="176"/>
      <c r="L9" s="79">
        <v>12</v>
      </c>
      <c r="M9" s="79">
        <v>0</v>
      </c>
      <c r="N9" s="79">
        <v>32</v>
      </c>
      <c r="O9" s="88">
        <v>4</v>
      </c>
      <c r="P9" s="89">
        <v>0</v>
      </c>
      <c r="Q9" s="90">
        <f>O9+P9</f>
        <v>4</v>
      </c>
      <c r="R9" s="80">
        <f>IFERROR(Q9/N9,"-")</f>
        <v>0.125</v>
      </c>
      <c r="S9" s="79">
        <v>2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0.75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74</v>
      </c>
      <c r="C10" s="184" t="s">
        <v>58</v>
      </c>
      <c r="D10" s="184"/>
      <c r="E10" s="184" t="s">
        <v>75</v>
      </c>
      <c r="F10" s="184" t="s">
        <v>75</v>
      </c>
      <c r="G10" s="184" t="s">
        <v>76</v>
      </c>
      <c r="H10" s="87" t="s">
        <v>77</v>
      </c>
      <c r="I10" s="87"/>
      <c r="J10" s="87"/>
      <c r="K10" s="176"/>
      <c r="L10" s="79">
        <v>165</v>
      </c>
      <c r="M10" s="79">
        <v>79</v>
      </c>
      <c r="N10" s="79">
        <v>128</v>
      </c>
      <c r="O10" s="88">
        <v>25</v>
      </c>
      <c r="P10" s="89">
        <v>0</v>
      </c>
      <c r="Q10" s="90">
        <f>O10+P10</f>
        <v>25</v>
      </c>
      <c r="R10" s="80">
        <f>IFERROR(Q10/N10,"-")</f>
        <v>0.1953125</v>
      </c>
      <c r="S10" s="79">
        <v>12</v>
      </c>
      <c r="T10" s="79">
        <v>4</v>
      </c>
      <c r="U10" s="80">
        <f>IFERROR(T10/(Q10),"-")</f>
        <v>0.16</v>
      </c>
      <c r="V10" s="81"/>
      <c r="W10" s="82">
        <v>11</v>
      </c>
      <c r="X10" s="80">
        <f>IF(Q10=0,"-",W10/Q10)</f>
        <v>0.44</v>
      </c>
      <c r="Y10" s="181">
        <v>502000</v>
      </c>
      <c r="Z10" s="182">
        <f>IFERROR(Y10/Q10,"-")</f>
        <v>20080</v>
      </c>
      <c r="AA10" s="182">
        <f>IFERROR(Y10/W10,"-")</f>
        <v>45636.363636364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3</v>
      </c>
      <c r="BG10" s="110">
        <f>IF(Q10=0,"",IF(BF10=0,"",(BF10/Q10)))</f>
        <v>0.12</v>
      </c>
      <c r="BH10" s="109">
        <v>1</v>
      </c>
      <c r="BI10" s="111">
        <f>IFERROR(BH10/BF10,"-")</f>
        <v>0.33333333333333</v>
      </c>
      <c r="BJ10" s="112">
        <v>3000</v>
      </c>
      <c r="BK10" s="113">
        <f>IFERROR(BJ10/BF10,"-")</f>
        <v>1000</v>
      </c>
      <c r="BL10" s="114">
        <v>1</v>
      </c>
      <c r="BM10" s="114"/>
      <c r="BN10" s="114"/>
      <c r="BO10" s="116">
        <v>13</v>
      </c>
      <c r="BP10" s="117">
        <f>IF(Q10=0,"",IF(BO10=0,"",(BO10/Q10)))</f>
        <v>0.52</v>
      </c>
      <c r="BQ10" s="118">
        <v>5</v>
      </c>
      <c r="BR10" s="119">
        <f>IFERROR(BQ10/BO10,"-")</f>
        <v>0.38461538461538</v>
      </c>
      <c r="BS10" s="120">
        <v>160000</v>
      </c>
      <c r="BT10" s="121">
        <f>IFERROR(BS10/BO10,"-")</f>
        <v>12307.692307692</v>
      </c>
      <c r="BU10" s="122"/>
      <c r="BV10" s="122">
        <v>2</v>
      </c>
      <c r="BW10" s="122">
        <v>3</v>
      </c>
      <c r="BX10" s="123">
        <v>4</v>
      </c>
      <c r="BY10" s="124">
        <f>IF(Q10=0,"",IF(BX10=0,"",(BX10/Q10)))</f>
        <v>0.16</v>
      </c>
      <c r="BZ10" s="125">
        <v>2</v>
      </c>
      <c r="CA10" s="126">
        <f>IFERROR(BZ10/BX10,"-")</f>
        <v>0.5</v>
      </c>
      <c r="CB10" s="127">
        <v>98000</v>
      </c>
      <c r="CC10" s="128">
        <f>IFERROR(CB10/BX10,"-")</f>
        <v>24500</v>
      </c>
      <c r="CD10" s="129"/>
      <c r="CE10" s="129">
        <v>1</v>
      </c>
      <c r="CF10" s="129">
        <v>1</v>
      </c>
      <c r="CG10" s="130">
        <v>5</v>
      </c>
      <c r="CH10" s="131">
        <f>IF(Q10=0,"",IF(CG10=0,"",(CG10/Q10)))</f>
        <v>0.2</v>
      </c>
      <c r="CI10" s="132">
        <v>3</v>
      </c>
      <c r="CJ10" s="133">
        <f>IFERROR(CI10/CG10,"-")</f>
        <v>0.6</v>
      </c>
      <c r="CK10" s="134">
        <v>241000</v>
      </c>
      <c r="CL10" s="135">
        <f>IFERROR(CK10/CG10,"-")</f>
        <v>48200</v>
      </c>
      <c r="CM10" s="136">
        <v>1</v>
      </c>
      <c r="CN10" s="136"/>
      <c r="CO10" s="136">
        <v>2</v>
      </c>
      <c r="CP10" s="137">
        <v>11</v>
      </c>
      <c r="CQ10" s="138">
        <v>502000</v>
      </c>
      <c r="CR10" s="138">
        <v>200000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5.208</v>
      </c>
      <c r="B11" s="184" t="s">
        <v>78</v>
      </c>
      <c r="C11" s="184" t="s">
        <v>58</v>
      </c>
      <c r="D11" s="184"/>
      <c r="E11" s="184" t="s">
        <v>79</v>
      </c>
      <c r="F11" s="184" t="s">
        <v>80</v>
      </c>
      <c r="G11" s="184" t="s">
        <v>61</v>
      </c>
      <c r="H11" s="87" t="s">
        <v>81</v>
      </c>
      <c r="I11" s="87" t="s">
        <v>82</v>
      </c>
      <c r="J11" s="87" t="s">
        <v>83</v>
      </c>
      <c r="K11" s="176">
        <v>375000</v>
      </c>
      <c r="L11" s="79">
        <v>7</v>
      </c>
      <c r="M11" s="79">
        <v>0</v>
      </c>
      <c r="N11" s="79">
        <v>14</v>
      </c>
      <c r="O11" s="88">
        <v>1</v>
      </c>
      <c r="P11" s="89">
        <v>0</v>
      </c>
      <c r="Q11" s="90">
        <f>O11+P11</f>
        <v>1</v>
      </c>
      <c r="R11" s="80">
        <f>IFERROR(Q11/N11,"-")</f>
        <v>0.071428571428571</v>
      </c>
      <c r="S11" s="79">
        <v>0</v>
      </c>
      <c r="T11" s="79">
        <v>0</v>
      </c>
      <c r="U11" s="80">
        <f>IFERROR(T11/(Q11),"-")</f>
        <v>0</v>
      </c>
      <c r="V11" s="81">
        <f>IFERROR(K11/SUM(Q11:Q18),"-")</f>
        <v>9146.3414634146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SUM(Y11:Y18)-SUM(K11:K18)</f>
        <v>1578000</v>
      </c>
      <c r="AC11" s="83">
        <f>SUM(Y11:Y18)/SUM(K11:K18)</f>
        <v>5.208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1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84</v>
      </c>
      <c r="C12" s="184" t="s">
        <v>58</v>
      </c>
      <c r="D12" s="184"/>
      <c r="E12" s="184" t="s">
        <v>85</v>
      </c>
      <c r="F12" s="184" t="s">
        <v>86</v>
      </c>
      <c r="G12" s="184" t="s">
        <v>61</v>
      </c>
      <c r="H12" s="87"/>
      <c r="I12" s="87" t="s">
        <v>82</v>
      </c>
      <c r="J12" s="87" t="s">
        <v>87</v>
      </c>
      <c r="K12" s="176"/>
      <c r="L12" s="79">
        <v>10</v>
      </c>
      <c r="M12" s="79">
        <v>0</v>
      </c>
      <c r="N12" s="79">
        <v>45</v>
      </c>
      <c r="O12" s="88">
        <v>2</v>
      </c>
      <c r="P12" s="89">
        <v>0</v>
      </c>
      <c r="Q12" s="90">
        <f>O12+P12</f>
        <v>2</v>
      </c>
      <c r="R12" s="80">
        <f>IFERROR(Q12/N12,"-")</f>
        <v>0.044444444444444</v>
      </c>
      <c r="S12" s="79">
        <v>0</v>
      </c>
      <c r="T12" s="79">
        <v>1</v>
      </c>
      <c r="U12" s="80">
        <f>IFERROR(T12/(Q12),"-")</f>
        <v>0.5</v>
      </c>
      <c r="V12" s="81"/>
      <c r="W12" s="82">
        <v>1</v>
      </c>
      <c r="X12" s="80">
        <f>IF(Q12=0,"-",W12/Q12)</f>
        <v>0.5</v>
      </c>
      <c r="Y12" s="181">
        <v>3000</v>
      </c>
      <c r="Z12" s="182">
        <f>IFERROR(Y12/Q12,"-")</f>
        <v>1500</v>
      </c>
      <c r="AA12" s="182">
        <f>IFERROR(Y12/W12,"-")</f>
        <v>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2</v>
      </c>
      <c r="BP12" s="117">
        <f>IF(Q12=0,"",IF(BO12=0,"",(BO12/Q12)))</f>
        <v>1</v>
      </c>
      <c r="BQ12" s="118">
        <v>1</v>
      </c>
      <c r="BR12" s="119">
        <f>IFERROR(BQ12/BO12,"-")</f>
        <v>0.5</v>
      </c>
      <c r="BS12" s="120">
        <v>3000</v>
      </c>
      <c r="BT12" s="121">
        <f>IFERROR(BS12/BO12,"-")</f>
        <v>1500</v>
      </c>
      <c r="BU12" s="122">
        <v>1</v>
      </c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3000</v>
      </c>
      <c r="CR12" s="138">
        <v>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88</v>
      </c>
      <c r="C13" s="184" t="s">
        <v>58</v>
      </c>
      <c r="D13" s="184"/>
      <c r="E13" s="184" t="s">
        <v>89</v>
      </c>
      <c r="F13" s="184" t="s">
        <v>90</v>
      </c>
      <c r="G13" s="184" t="s">
        <v>61</v>
      </c>
      <c r="H13" s="87"/>
      <c r="I13" s="87" t="s">
        <v>82</v>
      </c>
      <c r="J13" s="87" t="s">
        <v>91</v>
      </c>
      <c r="K13" s="176"/>
      <c r="L13" s="79">
        <v>17</v>
      </c>
      <c r="M13" s="79">
        <v>0</v>
      </c>
      <c r="N13" s="79">
        <v>44</v>
      </c>
      <c r="O13" s="88">
        <v>6</v>
      </c>
      <c r="P13" s="89">
        <v>0</v>
      </c>
      <c r="Q13" s="90">
        <f>O13+P13</f>
        <v>6</v>
      </c>
      <c r="R13" s="80">
        <f>IFERROR(Q13/N13,"-")</f>
        <v>0.13636363636364</v>
      </c>
      <c r="S13" s="79">
        <v>4</v>
      </c>
      <c r="T13" s="79">
        <v>0</v>
      </c>
      <c r="U13" s="80">
        <f>IFERROR(T13/(Q13),"-")</f>
        <v>0</v>
      </c>
      <c r="V13" s="81"/>
      <c r="W13" s="82">
        <v>4</v>
      </c>
      <c r="X13" s="80">
        <f>IF(Q13=0,"-",W13/Q13)</f>
        <v>0.66666666666667</v>
      </c>
      <c r="Y13" s="181">
        <v>162000</v>
      </c>
      <c r="Z13" s="182">
        <f>IFERROR(Y13/Q13,"-")</f>
        <v>27000</v>
      </c>
      <c r="AA13" s="182">
        <f>IFERROR(Y13/W13,"-")</f>
        <v>40500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0.16666666666667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3</v>
      </c>
      <c r="BP13" s="117">
        <f>IF(Q13=0,"",IF(BO13=0,"",(BO13/Q13)))</f>
        <v>0.5</v>
      </c>
      <c r="BQ13" s="118">
        <v>2</v>
      </c>
      <c r="BR13" s="119">
        <f>IFERROR(BQ13/BO13,"-")</f>
        <v>0.66666666666667</v>
      </c>
      <c r="BS13" s="120">
        <v>134000</v>
      </c>
      <c r="BT13" s="121">
        <f>IFERROR(BS13/BO13,"-")</f>
        <v>44666.666666667</v>
      </c>
      <c r="BU13" s="122"/>
      <c r="BV13" s="122">
        <v>1</v>
      </c>
      <c r="BW13" s="122">
        <v>1</v>
      </c>
      <c r="BX13" s="123">
        <v>2</v>
      </c>
      <c r="BY13" s="124">
        <f>IF(Q13=0,"",IF(BX13=0,"",(BX13/Q13)))</f>
        <v>0.33333333333333</v>
      </c>
      <c r="BZ13" s="125">
        <v>2</v>
      </c>
      <c r="CA13" s="126">
        <f>IFERROR(BZ13/BX13,"-")</f>
        <v>1</v>
      </c>
      <c r="CB13" s="127">
        <v>28000</v>
      </c>
      <c r="CC13" s="128">
        <f>IFERROR(CB13/BX13,"-")</f>
        <v>14000</v>
      </c>
      <c r="CD13" s="129">
        <v>1</v>
      </c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4</v>
      </c>
      <c r="CQ13" s="138">
        <v>162000</v>
      </c>
      <c r="CR13" s="138">
        <v>126000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/>
      <c r="B14" s="184" t="s">
        <v>92</v>
      </c>
      <c r="C14" s="184" t="s">
        <v>58</v>
      </c>
      <c r="D14" s="184"/>
      <c r="E14" s="184" t="s">
        <v>75</v>
      </c>
      <c r="F14" s="184" t="s">
        <v>75</v>
      </c>
      <c r="G14" s="184" t="s">
        <v>76</v>
      </c>
      <c r="H14" s="87"/>
      <c r="I14" s="87"/>
      <c r="J14" s="87"/>
      <c r="K14" s="176"/>
      <c r="L14" s="79">
        <v>63</v>
      </c>
      <c r="M14" s="79">
        <v>36</v>
      </c>
      <c r="N14" s="79">
        <v>32</v>
      </c>
      <c r="O14" s="88">
        <v>7</v>
      </c>
      <c r="P14" s="89">
        <v>0</v>
      </c>
      <c r="Q14" s="90">
        <f>O14+P14</f>
        <v>7</v>
      </c>
      <c r="R14" s="80">
        <f>IFERROR(Q14/N14,"-")</f>
        <v>0.21875</v>
      </c>
      <c r="S14" s="79">
        <v>3</v>
      </c>
      <c r="T14" s="79">
        <v>2</v>
      </c>
      <c r="U14" s="80">
        <f>IFERROR(T14/(Q14),"-")</f>
        <v>0.28571428571429</v>
      </c>
      <c r="V14" s="81"/>
      <c r="W14" s="82">
        <v>3</v>
      </c>
      <c r="X14" s="80">
        <f>IF(Q14=0,"-",W14/Q14)</f>
        <v>0.42857142857143</v>
      </c>
      <c r="Y14" s="181">
        <v>81000</v>
      </c>
      <c r="Z14" s="182">
        <f>IFERROR(Y14/Q14,"-")</f>
        <v>11571.428571429</v>
      </c>
      <c r="AA14" s="182">
        <f>IFERROR(Y14/W14,"-")</f>
        <v>27000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0.28571428571429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0.42857142857143</v>
      </c>
      <c r="BQ14" s="118">
        <v>2</v>
      </c>
      <c r="BR14" s="119">
        <f>IFERROR(BQ14/BO14,"-")</f>
        <v>0.66666666666667</v>
      </c>
      <c r="BS14" s="120">
        <v>16000</v>
      </c>
      <c r="BT14" s="121">
        <f>IFERROR(BS14/BO14,"-")</f>
        <v>5333.3333333333</v>
      </c>
      <c r="BU14" s="122"/>
      <c r="BV14" s="122">
        <v>2</v>
      </c>
      <c r="BW14" s="122"/>
      <c r="BX14" s="123">
        <v>2</v>
      </c>
      <c r="BY14" s="124">
        <f>IF(Q14=0,"",IF(BX14=0,"",(BX14/Q14)))</f>
        <v>0.28571428571429</v>
      </c>
      <c r="BZ14" s="125">
        <v>1</v>
      </c>
      <c r="CA14" s="126">
        <f>IFERROR(BZ14/BX14,"-")</f>
        <v>0.5</v>
      </c>
      <c r="CB14" s="127">
        <v>65000</v>
      </c>
      <c r="CC14" s="128">
        <f>IFERROR(CB14/BX14,"-")</f>
        <v>32500</v>
      </c>
      <c r="CD14" s="129"/>
      <c r="CE14" s="129"/>
      <c r="CF14" s="129">
        <v>1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3</v>
      </c>
      <c r="CQ14" s="138">
        <v>81000</v>
      </c>
      <c r="CR14" s="138">
        <v>65000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93</v>
      </c>
      <c r="C15" s="184" t="s">
        <v>58</v>
      </c>
      <c r="D15" s="184"/>
      <c r="E15" s="184" t="s">
        <v>79</v>
      </c>
      <c r="F15" s="184" t="s">
        <v>80</v>
      </c>
      <c r="G15" s="184" t="s">
        <v>61</v>
      </c>
      <c r="H15" s="87" t="s">
        <v>94</v>
      </c>
      <c r="I15" s="87" t="s">
        <v>82</v>
      </c>
      <c r="J15" s="87" t="s">
        <v>83</v>
      </c>
      <c r="K15" s="176"/>
      <c r="L15" s="79">
        <v>5</v>
      </c>
      <c r="M15" s="79">
        <v>0</v>
      </c>
      <c r="N15" s="79">
        <v>27</v>
      </c>
      <c r="O15" s="88">
        <v>2</v>
      </c>
      <c r="P15" s="89">
        <v>0</v>
      </c>
      <c r="Q15" s="90">
        <f>O15+P15</f>
        <v>2</v>
      </c>
      <c r="R15" s="80">
        <f>IFERROR(Q15/N15,"-")</f>
        <v>0.074074074074074</v>
      </c>
      <c r="S15" s="79">
        <v>1</v>
      </c>
      <c r="T15" s="79">
        <v>0</v>
      </c>
      <c r="U15" s="80">
        <f>IFERROR(T15/(Q15),"-")</f>
        <v>0</v>
      </c>
      <c r="V15" s="81"/>
      <c r="W15" s="82">
        <v>1</v>
      </c>
      <c r="X15" s="80">
        <f>IF(Q15=0,"-",W15/Q15)</f>
        <v>0.5</v>
      </c>
      <c r="Y15" s="181">
        <v>3000</v>
      </c>
      <c r="Z15" s="182">
        <f>IFERROR(Y15/Q15,"-")</f>
        <v>1500</v>
      </c>
      <c r="AA15" s="182">
        <f>IFERROR(Y15/W15,"-")</f>
        <v>3000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1</v>
      </c>
      <c r="BH15" s="109">
        <v>1</v>
      </c>
      <c r="BI15" s="111">
        <f>IFERROR(BH15/BF15,"-")</f>
        <v>0.5</v>
      </c>
      <c r="BJ15" s="112">
        <v>3000</v>
      </c>
      <c r="BK15" s="113">
        <f>IFERROR(BJ15/BF15,"-")</f>
        <v>1500</v>
      </c>
      <c r="BL15" s="114">
        <v>1</v>
      </c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3000</v>
      </c>
      <c r="CR15" s="138">
        <v>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95</v>
      </c>
      <c r="C16" s="184" t="s">
        <v>58</v>
      </c>
      <c r="D16" s="184"/>
      <c r="E16" s="184" t="s">
        <v>85</v>
      </c>
      <c r="F16" s="184" t="s">
        <v>86</v>
      </c>
      <c r="G16" s="184" t="s">
        <v>61</v>
      </c>
      <c r="H16" s="87"/>
      <c r="I16" s="87" t="s">
        <v>82</v>
      </c>
      <c r="J16" s="87" t="s">
        <v>87</v>
      </c>
      <c r="K16" s="176"/>
      <c r="L16" s="79">
        <v>9</v>
      </c>
      <c r="M16" s="79">
        <v>0</v>
      </c>
      <c r="N16" s="79">
        <v>56</v>
      </c>
      <c r="O16" s="88">
        <v>3</v>
      </c>
      <c r="P16" s="89">
        <v>0</v>
      </c>
      <c r="Q16" s="90">
        <f>O16+P16</f>
        <v>3</v>
      </c>
      <c r="R16" s="80">
        <f>IFERROR(Q16/N16,"-")</f>
        <v>0.053571428571429</v>
      </c>
      <c r="S16" s="79">
        <v>0</v>
      </c>
      <c r="T16" s="79">
        <v>1</v>
      </c>
      <c r="U16" s="80">
        <f>IFERROR(T16/(Q16),"-")</f>
        <v>0.33333333333333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0.33333333333333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2</v>
      </c>
      <c r="BG16" s="110">
        <f>IF(Q16=0,"",IF(BF16=0,"",(BF16/Q16)))</f>
        <v>0.66666666666667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96</v>
      </c>
      <c r="C17" s="184" t="s">
        <v>58</v>
      </c>
      <c r="D17" s="184"/>
      <c r="E17" s="184" t="s">
        <v>89</v>
      </c>
      <c r="F17" s="184" t="s">
        <v>90</v>
      </c>
      <c r="G17" s="184" t="s">
        <v>61</v>
      </c>
      <c r="H17" s="87"/>
      <c r="I17" s="87" t="s">
        <v>82</v>
      </c>
      <c r="J17" s="87" t="s">
        <v>91</v>
      </c>
      <c r="K17" s="176"/>
      <c r="L17" s="79">
        <v>15</v>
      </c>
      <c r="M17" s="79">
        <v>0</v>
      </c>
      <c r="N17" s="79">
        <v>63</v>
      </c>
      <c r="O17" s="88">
        <v>4</v>
      </c>
      <c r="P17" s="89">
        <v>0</v>
      </c>
      <c r="Q17" s="90">
        <f>O17+P17</f>
        <v>4</v>
      </c>
      <c r="R17" s="80">
        <f>IFERROR(Q17/N17,"-")</f>
        <v>0.063492063492063</v>
      </c>
      <c r="S17" s="79">
        <v>2</v>
      </c>
      <c r="T17" s="79">
        <v>0</v>
      </c>
      <c r="U17" s="80">
        <f>IFERROR(T17/(Q17),"-")</f>
        <v>0</v>
      </c>
      <c r="V17" s="81"/>
      <c r="W17" s="82">
        <v>2</v>
      </c>
      <c r="X17" s="80">
        <f>IF(Q17=0,"-",W17/Q17)</f>
        <v>0.5</v>
      </c>
      <c r="Y17" s="181">
        <v>27000</v>
      </c>
      <c r="Z17" s="182">
        <f>IFERROR(Y17/Q17,"-")</f>
        <v>6750</v>
      </c>
      <c r="AA17" s="182">
        <f>IFERROR(Y17/W17,"-")</f>
        <v>13500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0.25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3</v>
      </c>
      <c r="BY17" s="124">
        <f>IF(Q17=0,"",IF(BX17=0,"",(BX17/Q17)))</f>
        <v>0.75</v>
      </c>
      <c r="BZ17" s="125">
        <v>2</v>
      </c>
      <c r="CA17" s="126">
        <f>IFERROR(BZ17/BX17,"-")</f>
        <v>0.66666666666667</v>
      </c>
      <c r="CB17" s="127">
        <v>27000</v>
      </c>
      <c r="CC17" s="128">
        <f>IFERROR(CB17/BX17,"-")</f>
        <v>9000</v>
      </c>
      <c r="CD17" s="129">
        <v>1</v>
      </c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27000</v>
      </c>
      <c r="CR17" s="138">
        <v>24000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97</v>
      </c>
      <c r="C18" s="184" t="s">
        <v>58</v>
      </c>
      <c r="D18" s="184"/>
      <c r="E18" s="184" t="s">
        <v>75</v>
      </c>
      <c r="F18" s="184" t="s">
        <v>75</v>
      </c>
      <c r="G18" s="184" t="s">
        <v>76</v>
      </c>
      <c r="H18" s="87"/>
      <c r="I18" s="87"/>
      <c r="J18" s="87"/>
      <c r="K18" s="176"/>
      <c r="L18" s="79">
        <v>139</v>
      </c>
      <c r="M18" s="79">
        <v>54</v>
      </c>
      <c r="N18" s="79">
        <v>37</v>
      </c>
      <c r="O18" s="88">
        <v>15</v>
      </c>
      <c r="P18" s="89">
        <v>1</v>
      </c>
      <c r="Q18" s="90">
        <f>O18+P18</f>
        <v>16</v>
      </c>
      <c r="R18" s="80">
        <f>IFERROR(Q18/N18,"-")</f>
        <v>0.43243243243243</v>
      </c>
      <c r="S18" s="79">
        <v>9</v>
      </c>
      <c r="T18" s="79">
        <v>2</v>
      </c>
      <c r="U18" s="80">
        <f>IFERROR(T18/(Q18),"-")</f>
        <v>0.125</v>
      </c>
      <c r="V18" s="81"/>
      <c r="W18" s="82">
        <v>8</v>
      </c>
      <c r="X18" s="80">
        <f>IF(Q18=0,"-",W18/Q18)</f>
        <v>0.5</v>
      </c>
      <c r="Y18" s="181">
        <v>1677000</v>
      </c>
      <c r="Z18" s="182">
        <f>IFERROR(Y18/Q18,"-")</f>
        <v>104812.5</v>
      </c>
      <c r="AA18" s="182">
        <f>IFERROR(Y18/W18,"-")</f>
        <v>209625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0.0625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2</v>
      </c>
      <c r="BG18" s="110">
        <f>IF(Q18=0,"",IF(BF18=0,"",(BF18/Q18)))</f>
        <v>0.125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3</v>
      </c>
      <c r="BP18" s="117">
        <f>IF(Q18=0,"",IF(BO18=0,"",(BO18/Q18)))</f>
        <v>0.1875</v>
      </c>
      <c r="BQ18" s="118">
        <v>2</v>
      </c>
      <c r="BR18" s="119">
        <f>IFERROR(BQ18/BO18,"-")</f>
        <v>0.66666666666667</v>
      </c>
      <c r="BS18" s="120">
        <v>38000</v>
      </c>
      <c r="BT18" s="121">
        <f>IFERROR(BS18/BO18,"-")</f>
        <v>12666.666666667</v>
      </c>
      <c r="BU18" s="122"/>
      <c r="BV18" s="122">
        <v>1</v>
      </c>
      <c r="BW18" s="122">
        <v>1</v>
      </c>
      <c r="BX18" s="123">
        <v>7</v>
      </c>
      <c r="BY18" s="124">
        <f>IF(Q18=0,"",IF(BX18=0,"",(BX18/Q18)))</f>
        <v>0.4375</v>
      </c>
      <c r="BZ18" s="125">
        <v>4</v>
      </c>
      <c r="CA18" s="126">
        <f>IFERROR(BZ18/BX18,"-")</f>
        <v>0.57142857142857</v>
      </c>
      <c r="CB18" s="127">
        <v>474000</v>
      </c>
      <c r="CC18" s="128">
        <f>IFERROR(CB18/BX18,"-")</f>
        <v>67714.285714286</v>
      </c>
      <c r="CD18" s="129"/>
      <c r="CE18" s="129">
        <v>1</v>
      </c>
      <c r="CF18" s="129">
        <v>3</v>
      </c>
      <c r="CG18" s="130">
        <v>3</v>
      </c>
      <c r="CH18" s="131">
        <f>IF(Q18=0,"",IF(CG18=0,"",(CG18/Q18)))</f>
        <v>0.1875</v>
      </c>
      <c r="CI18" s="132">
        <v>2</v>
      </c>
      <c r="CJ18" s="133">
        <f>IFERROR(CI18/CG18,"-")</f>
        <v>0.66666666666667</v>
      </c>
      <c r="CK18" s="134">
        <v>1165000</v>
      </c>
      <c r="CL18" s="135">
        <f>IFERROR(CK18/CG18,"-")</f>
        <v>388333.33333333</v>
      </c>
      <c r="CM18" s="136"/>
      <c r="CN18" s="136"/>
      <c r="CO18" s="136">
        <v>2</v>
      </c>
      <c r="CP18" s="137">
        <v>8</v>
      </c>
      <c r="CQ18" s="138">
        <v>1677000</v>
      </c>
      <c r="CR18" s="138">
        <v>1120000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1.8475</v>
      </c>
      <c r="B19" s="184" t="s">
        <v>98</v>
      </c>
      <c r="C19" s="184" t="s">
        <v>58</v>
      </c>
      <c r="D19" s="184"/>
      <c r="E19" s="184" t="s">
        <v>99</v>
      </c>
      <c r="F19" s="184" t="s">
        <v>86</v>
      </c>
      <c r="G19" s="184" t="s">
        <v>61</v>
      </c>
      <c r="H19" s="87" t="s">
        <v>100</v>
      </c>
      <c r="I19" s="87" t="s">
        <v>101</v>
      </c>
      <c r="J19" s="87" t="s">
        <v>102</v>
      </c>
      <c r="K19" s="176">
        <v>400000</v>
      </c>
      <c r="L19" s="79">
        <v>12</v>
      </c>
      <c r="M19" s="79">
        <v>0</v>
      </c>
      <c r="N19" s="79">
        <v>48</v>
      </c>
      <c r="O19" s="88">
        <v>1</v>
      </c>
      <c r="P19" s="89">
        <v>0</v>
      </c>
      <c r="Q19" s="90">
        <f>O19+P19</f>
        <v>1</v>
      </c>
      <c r="R19" s="80">
        <f>IFERROR(Q19/N19,"-")</f>
        <v>0.020833333333333</v>
      </c>
      <c r="S19" s="79">
        <v>1</v>
      </c>
      <c r="T19" s="79">
        <v>0</v>
      </c>
      <c r="U19" s="80">
        <f>IFERROR(T19/(Q19),"-")</f>
        <v>0</v>
      </c>
      <c r="V19" s="81">
        <f>IFERROR(K19/SUM(Q19:Q23),"-")</f>
        <v>9756.0975609756</v>
      </c>
      <c r="W19" s="82">
        <v>1</v>
      </c>
      <c r="X19" s="80">
        <f>IF(Q19=0,"-",W19/Q19)</f>
        <v>1</v>
      </c>
      <c r="Y19" s="181">
        <v>198000</v>
      </c>
      <c r="Z19" s="182">
        <f>IFERROR(Y19/Q19,"-")</f>
        <v>198000</v>
      </c>
      <c r="AA19" s="182">
        <f>IFERROR(Y19/W19,"-")</f>
        <v>198000</v>
      </c>
      <c r="AB19" s="176">
        <f>SUM(Y19:Y23)-SUM(K19:K23)</f>
        <v>339000</v>
      </c>
      <c r="AC19" s="83">
        <f>SUM(Y19:Y23)/SUM(K19:K23)</f>
        <v>1.8475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>
        <v>1</v>
      </c>
      <c r="CH19" s="131">
        <f>IF(Q19=0,"",IF(CG19=0,"",(CG19/Q19)))</f>
        <v>1</v>
      </c>
      <c r="CI19" s="132">
        <v>1</v>
      </c>
      <c r="CJ19" s="133">
        <f>IFERROR(CI19/CG19,"-")</f>
        <v>1</v>
      </c>
      <c r="CK19" s="134">
        <v>198000</v>
      </c>
      <c r="CL19" s="135">
        <f>IFERROR(CK19/CG19,"-")</f>
        <v>198000</v>
      </c>
      <c r="CM19" s="136"/>
      <c r="CN19" s="136"/>
      <c r="CO19" s="136">
        <v>1</v>
      </c>
      <c r="CP19" s="137">
        <v>1</v>
      </c>
      <c r="CQ19" s="138">
        <v>198000</v>
      </c>
      <c r="CR19" s="138">
        <v>198000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/>
      <c r="B20" s="184" t="s">
        <v>103</v>
      </c>
      <c r="C20" s="184" t="s">
        <v>58</v>
      </c>
      <c r="D20" s="184"/>
      <c r="E20" s="184" t="s">
        <v>104</v>
      </c>
      <c r="F20" s="184" t="s">
        <v>90</v>
      </c>
      <c r="G20" s="184" t="s">
        <v>61</v>
      </c>
      <c r="H20" s="87"/>
      <c r="I20" s="87" t="s">
        <v>101</v>
      </c>
      <c r="J20" s="87"/>
      <c r="K20" s="176"/>
      <c r="L20" s="79">
        <v>26</v>
      </c>
      <c r="M20" s="79">
        <v>0</v>
      </c>
      <c r="N20" s="79">
        <v>85</v>
      </c>
      <c r="O20" s="88">
        <v>3</v>
      </c>
      <c r="P20" s="89">
        <v>0</v>
      </c>
      <c r="Q20" s="90">
        <f>O20+P20</f>
        <v>3</v>
      </c>
      <c r="R20" s="80">
        <f>IFERROR(Q20/N20,"-")</f>
        <v>0.035294117647059</v>
      </c>
      <c r="S20" s="79">
        <v>1</v>
      </c>
      <c r="T20" s="79">
        <v>1</v>
      </c>
      <c r="U20" s="80">
        <f>IFERROR(T20/(Q20),"-")</f>
        <v>0.33333333333333</v>
      </c>
      <c r="V20" s="81"/>
      <c r="W20" s="82">
        <v>1</v>
      </c>
      <c r="X20" s="80">
        <f>IF(Q20=0,"-",W20/Q20)</f>
        <v>0.33333333333333</v>
      </c>
      <c r="Y20" s="181">
        <v>13000</v>
      </c>
      <c r="Z20" s="182">
        <f>IFERROR(Y20/Q20,"-")</f>
        <v>4333.3333333333</v>
      </c>
      <c r="AA20" s="182">
        <f>IFERROR(Y20/W20,"-")</f>
        <v>13000</v>
      </c>
      <c r="AB20" s="176"/>
      <c r="AC20" s="83"/>
      <c r="AD20" s="77"/>
      <c r="AE20" s="91">
        <v>1</v>
      </c>
      <c r="AF20" s="92">
        <f>IF(Q20=0,"",IF(AE20=0,"",(AE20/Q20)))</f>
        <v>0.33333333333333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0.33333333333333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0.33333333333333</v>
      </c>
      <c r="BQ20" s="118">
        <v>1</v>
      </c>
      <c r="BR20" s="119">
        <f>IFERROR(BQ20/BO20,"-")</f>
        <v>1</v>
      </c>
      <c r="BS20" s="120">
        <v>13000</v>
      </c>
      <c r="BT20" s="121">
        <f>IFERROR(BS20/BO20,"-")</f>
        <v>13000</v>
      </c>
      <c r="BU20" s="122"/>
      <c r="BV20" s="122"/>
      <c r="BW20" s="122">
        <v>1</v>
      </c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13000</v>
      </c>
      <c r="CR20" s="138">
        <v>13000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105</v>
      </c>
      <c r="C21" s="184" t="s">
        <v>58</v>
      </c>
      <c r="D21" s="184"/>
      <c r="E21" s="184" t="s">
        <v>106</v>
      </c>
      <c r="F21" s="184" t="s">
        <v>80</v>
      </c>
      <c r="G21" s="184" t="s">
        <v>61</v>
      </c>
      <c r="H21" s="87"/>
      <c r="I21" s="87" t="s">
        <v>101</v>
      </c>
      <c r="J21" s="87"/>
      <c r="K21" s="176"/>
      <c r="L21" s="79">
        <v>10</v>
      </c>
      <c r="M21" s="79">
        <v>0</v>
      </c>
      <c r="N21" s="79">
        <v>50</v>
      </c>
      <c r="O21" s="88">
        <v>1</v>
      </c>
      <c r="P21" s="89">
        <v>0</v>
      </c>
      <c r="Q21" s="90">
        <f>O21+P21</f>
        <v>1</v>
      </c>
      <c r="R21" s="80">
        <f>IFERROR(Q21/N21,"-")</f>
        <v>0.02</v>
      </c>
      <c r="S21" s="79">
        <v>1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1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107</v>
      </c>
      <c r="C22" s="184" t="s">
        <v>58</v>
      </c>
      <c r="D22" s="184"/>
      <c r="E22" s="184" t="s">
        <v>108</v>
      </c>
      <c r="F22" s="184" t="s">
        <v>109</v>
      </c>
      <c r="G22" s="184" t="s">
        <v>61</v>
      </c>
      <c r="H22" s="87"/>
      <c r="I22" s="87" t="s">
        <v>101</v>
      </c>
      <c r="J22" s="87"/>
      <c r="K22" s="176"/>
      <c r="L22" s="79">
        <v>20</v>
      </c>
      <c r="M22" s="79">
        <v>0</v>
      </c>
      <c r="N22" s="79">
        <v>130</v>
      </c>
      <c r="O22" s="88">
        <v>5</v>
      </c>
      <c r="P22" s="89">
        <v>0</v>
      </c>
      <c r="Q22" s="90">
        <f>O22+P22</f>
        <v>5</v>
      </c>
      <c r="R22" s="80">
        <f>IFERROR(Q22/N22,"-")</f>
        <v>0.038461538461538</v>
      </c>
      <c r="S22" s="79">
        <v>0</v>
      </c>
      <c r="T22" s="79">
        <v>1</v>
      </c>
      <c r="U22" s="80">
        <f>IFERROR(T22/(Q22),"-")</f>
        <v>0.2</v>
      </c>
      <c r="V22" s="81"/>
      <c r="W22" s="82">
        <v>1</v>
      </c>
      <c r="X22" s="80">
        <f>IF(Q22=0,"-",W22/Q22)</f>
        <v>0.2</v>
      </c>
      <c r="Y22" s="181">
        <v>5000</v>
      </c>
      <c r="Z22" s="182">
        <f>IFERROR(Y22/Q22,"-")</f>
        <v>1000</v>
      </c>
      <c r="AA22" s="182">
        <f>IFERROR(Y22/W22,"-")</f>
        <v>5000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0.2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3</v>
      </c>
      <c r="BG22" s="110">
        <f>IF(Q22=0,"",IF(BF22=0,"",(BF22/Q22)))</f>
        <v>0.6</v>
      </c>
      <c r="BH22" s="109">
        <v>1</v>
      </c>
      <c r="BI22" s="111">
        <f>IFERROR(BH22/BF22,"-")</f>
        <v>0.33333333333333</v>
      </c>
      <c r="BJ22" s="112">
        <v>5000</v>
      </c>
      <c r="BK22" s="113">
        <f>IFERROR(BJ22/BF22,"-")</f>
        <v>1666.6666666667</v>
      </c>
      <c r="BL22" s="114">
        <v>1</v>
      </c>
      <c r="BM22" s="114"/>
      <c r="BN22" s="114"/>
      <c r="BO22" s="116">
        <v>1</v>
      </c>
      <c r="BP22" s="117">
        <f>IF(Q22=0,"",IF(BO22=0,"",(BO22/Q22)))</f>
        <v>0.2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5000</v>
      </c>
      <c r="CR22" s="138">
        <v>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110</v>
      </c>
      <c r="C23" s="184" t="s">
        <v>58</v>
      </c>
      <c r="D23" s="184"/>
      <c r="E23" s="184" t="s">
        <v>75</v>
      </c>
      <c r="F23" s="184" t="s">
        <v>75</v>
      </c>
      <c r="G23" s="184" t="s">
        <v>76</v>
      </c>
      <c r="H23" s="87"/>
      <c r="I23" s="87"/>
      <c r="J23" s="87"/>
      <c r="K23" s="176"/>
      <c r="L23" s="79">
        <v>188</v>
      </c>
      <c r="M23" s="79">
        <v>115</v>
      </c>
      <c r="N23" s="79">
        <v>120</v>
      </c>
      <c r="O23" s="88">
        <v>31</v>
      </c>
      <c r="P23" s="89">
        <v>0</v>
      </c>
      <c r="Q23" s="90">
        <f>O23+P23</f>
        <v>31</v>
      </c>
      <c r="R23" s="80">
        <f>IFERROR(Q23/N23,"-")</f>
        <v>0.25833333333333</v>
      </c>
      <c r="S23" s="79">
        <v>15</v>
      </c>
      <c r="T23" s="79">
        <v>5</v>
      </c>
      <c r="U23" s="80">
        <f>IFERROR(T23/(Q23),"-")</f>
        <v>0.16129032258065</v>
      </c>
      <c r="V23" s="81"/>
      <c r="W23" s="82">
        <v>10</v>
      </c>
      <c r="X23" s="80">
        <f>IF(Q23=0,"-",W23/Q23)</f>
        <v>0.32258064516129</v>
      </c>
      <c r="Y23" s="181">
        <v>523000</v>
      </c>
      <c r="Z23" s="182">
        <f>IFERROR(Y23/Q23,"-")</f>
        <v>16870.967741935</v>
      </c>
      <c r="AA23" s="182">
        <f>IFERROR(Y23/W23,"-")</f>
        <v>52300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4</v>
      </c>
      <c r="BG23" s="110">
        <f>IF(Q23=0,"",IF(BF23=0,"",(BF23/Q23)))</f>
        <v>0.12903225806452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14</v>
      </c>
      <c r="BP23" s="117">
        <f>IF(Q23=0,"",IF(BO23=0,"",(BO23/Q23)))</f>
        <v>0.45161290322581</v>
      </c>
      <c r="BQ23" s="118">
        <v>4</v>
      </c>
      <c r="BR23" s="119">
        <f>IFERROR(BQ23/BO23,"-")</f>
        <v>0.28571428571429</v>
      </c>
      <c r="BS23" s="120">
        <v>118000</v>
      </c>
      <c r="BT23" s="121">
        <f>IFERROR(BS23/BO23,"-")</f>
        <v>8428.5714285714</v>
      </c>
      <c r="BU23" s="122">
        <v>1</v>
      </c>
      <c r="BV23" s="122">
        <v>1</v>
      </c>
      <c r="BW23" s="122">
        <v>2</v>
      </c>
      <c r="BX23" s="123">
        <v>11</v>
      </c>
      <c r="BY23" s="124">
        <f>IF(Q23=0,"",IF(BX23=0,"",(BX23/Q23)))</f>
        <v>0.35483870967742</v>
      </c>
      <c r="BZ23" s="125">
        <v>6</v>
      </c>
      <c r="CA23" s="126">
        <f>IFERROR(BZ23/BX23,"-")</f>
        <v>0.54545454545455</v>
      </c>
      <c r="CB23" s="127">
        <v>405000</v>
      </c>
      <c r="CC23" s="128">
        <f>IFERROR(CB23/BX23,"-")</f>
        <v>36818.181818182</v>
      </c>
      <c r="CD23" s="129">
        <v>1</v>
      </c>
      <c r="CE23" s="129"/>
      <c r="CF23" s="129">
        <v>5</v>
      </c>
      <c r="CG23" s="130">
        <v>2</v>
      </c>
      <c r="CH23" s="131">
        <f>IF(Q23=0,"",IF(CG23=0,"",(CG23/Q23)))</f>
        <v>0.064516129032258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10</v>
      </c>
      <c r="CQ23" s="138">
        <v>523000</v>
      </c>
      <c r="CR23" s="138">
        <v>133000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1.55</v>
      </c>
      <c r="B24" s="184" t="s">
        <v>111</v>
      </c>
      <c r="C24" s="184" t="s">
        <v>58</v>
      </c>
      <c r="D24" s="184"/>
      <c r="E24" s="184" t="s">
        <v>99</v>
      </c>
      <c r="F24" s="184" t="s">
        <v>86</v>
      </c>
      <c r="G24" s="184" t="s">
        <v>61</v>
      </c>
      <c r="H24" s="87" t="s">
        <v>112</v>
      </c>
      <c r="I24" s="87" t="s">
        <v>101</v>
      </c>
      <c r="J24" s="87" t="s">
        <v>83</v>
      </c>
      <c r="K24" s="176">
        <v>200000</v>
      </c>
      <c r="L24" s="79">
        <v>10</v>
      </c>
      <c r="M24" s="79">
        <v>0</v>
      </c>
      <c r="N24" s="79">
        <v>25</v>
      </c>
      <c r="O24" s="88">
        <v>4</v>
      </c>
      <c r="P24" s="89">
        <v>0</v>
      </c>
      <c r="Q24" s="90">
        <f>O24+P24</f>
        <v>4</v>
      </c>
      <c r="R24" s="80">
        <f>IFERROR(Q24/N24,"-")</f>
        <v>0.16</v>
      </c>
      <c r="S24" s="79">
        <v>1</v>
      </c>
      <c r="T24" s="79">
        <v>2</v>
      </c>
      <c r="U24" s="80">
        <f>IFERROR(T24/(Q24),"-")</f>
        <v>0.5</v>
      </c>
      <c r="V24" s="81">
        <f>IFERROR(K24/SUM(Q24:Q27),"-")</f>
        <v>9523.8095238095</v>
      </c>
      <c r="W24" s="82">
        <v>1</v>
      </c>
      <c r="X24" s="80">
        <f>IF(Q24=0,"-",W24/Q24)</f>
        <v>0.25</v>
      </c>
      <c r="Y24" s="181">
        <v>30000</v>
      </c>
      <c r="Z24" s="182">
        <f>IFERROR(Y24/Q24,"-")</f>
        <v>7500</v>
      </c>
      <c r="AA24" s="182">
        <f>IFERROR(Y24/W24,"-")</f>
        <v>30000</v>
      </c>
      <c r="AB24" s="176">
        <f>SUM(Y24:Y27)-SUM(K24:K27)</f>
        <v>110000</v>
      </c>
      <c r="AC24" s="83">
        <f>SUM(Y24:Y27)/SUM(K24:K27)</f>
        <v>1.55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3</v>
      </c>
      <c r="BG24" s="110">
        <f>IF(Q24=0,"",IF(BF24=0,"",(BF24/Q24)))</f>
        <v>0.75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>
        <v>1</v>
      </c>
      <c r="CH24" s="131">
        <f>IF(Q24=0,"",IF(CG24=0,"",(CG24/Q24)))</f>
        <v>0.25</v>
      </c>
      <c r="CI24" s="132">
        <v>1</v>
      </c>
      <c r="CJ24" s="133">
        <f>IFERROR(CI24/CG24,"-")</f>
        <v>1</v>
      </c>
      <c r="CK24" s="134">
        <v>30000</v>
      </c>
      <c r="CL24" s="135">
        <f>IFERROR(CK24/CG24,"-")</f>
        <v>30000</v>
      </c>
      <c r="CM24" s="136"/>
      <c r="CN24" s="136"/>
      <c r="CO24" s="136">
        <v>1</v>
      </c>
      <c r="CP24" s="137">
        <v>1</v>
      </c>
      <c r="CQ24" s="138">
        <v>30000</v>
      </c>
      <c r="CR24" s="138">
        <v>30000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113</v>
      </c>
      <c r="C25" s="184" t="s">
        <v>58</v>
      </c>
      <c r="D25" s="184"/>
      <c r="E25" s="184" t="s">
        <v>104</v>
      </c>
      <c r="F25" s="184" t="s">
        <v>90</v>
      </c>
      <c r="G25" s="184" t="s">
        <v>61</v>
      </c>
      <c r="H25" s="87"/>
      <c r="I25" s="87" t="s">
        <v>101</v>
      </c>
      <c r="J25" s="87" t="s">
        <v>87</v>
      </c>
      <c r="K25" s="176"/>
      <c r="L25" s="79">
        <v>4</v>
      </c>
      <c r="M25" s="79">
        <v>0</v>
      </c>
      <c r="N25" s="79">
        <v>24</v>
      </c>
      <c r="O25" s="88">
        <v>1</v>
      </c>
      <c r="P25" s="89">
        <v>0</v>
      </c>
      <c r="Q25" s="90">
        <f>O25+P25</f>
        <v>1</v>
      </c>
      <c r="R25" s="80">
        <f>IFERROR(Q25/N25,"-")</f>
        <v>0.041666666666667</v>
      </c>
      <c r="S25" s="79">
        <v>1</v>
      </c>
      <c r="T25" s="79">
        <v>0</v>
      </c>
      <c r="U25" s="80">
        <f>IFERROR(T25/(Q25),"-")</f>
        <v>0</v>
      </c>
      <c r="V25" s="81"/>
      <c r="W25" s="82">
        <v>1</v>
      </c>
      <c r="X25" s="80">
        <f>IF(Q25=0,"-",W25/Q25)</f>
        <v>1</v>
      </c>
      <c r="Y25" s="181">
        <v>8000</v>
      </c>
      <c r="Z25" s="182">
        <f>IFERROR(Y25/Q25,"-")</f>
        <v>8000</v>
      </c>
      <c r="AA25" s="182">
        <f>IFERROR(Y25/W25,"-")</f>
        <v>8000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1</v>
      </c>
      <c r="BQ25" s="118">
        <v>1</v>
      </c>
      <c r="BR25" s="119">
        <f>IFERROR(BQ25/BO25,"-")</f>
        <v>1</v>
      </c>
      <c r="BS25" s="120">
        <v>8000</v>
      </c>
      <c r="BT25" s="121">
        <f>IFERROR(BS25/BO25,"-")</f>
        <v>8000</v>
      </c>
      <c r="BU25" s="122"/>
      <c r="BV25" s="122">
        <v>1</v>
      </c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8000</v>
      </c>
      <c r="CR25" s="138">
        <v>8000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114</v>
      </c>
      <c r="C26" s="184" t="s">
        <v>58</v>
      </c>
      <c r="D26" s="184"/>
      <c r="E26" s="184" t="s">
        <v>106</v>
      </c>
      <c r="F26" s="184" t="s">
        <v>80</v>
      </c>
      <c r="G26" s="184" t="s">
        <v>61</v>
      </c>
      <c r="H26" s="87"/>
      <c r="I26" s="87" t="s">
        <v>101</v>
      </c>
      <c r="J26" s="87" t="s">
        <v>91</v>
      </c>
      <c r="K26" s="176"/>
      <c r="L26" s="79">
        <v>7</v>
      </c>
      <c r="M26" s="79">
        <v>0</v>
      </c>
      <c r="N26" s="79">
        <v>22</v>
      </c>
      <c r="O26" s="88">
        <v>3</v>
      </c>
      <c r="P26" s="89">
        <v>0</v>
      </c>
      <c r="Q26" s="90">
        <f>O26+P26</f>
        <v>3</v>
      </c>
      <c r="R26" s="80">
        <f>IFERROR(Q26/N26,"-")</f>
        <v>0.13636363636364</v>
      </c>
      <c r="S26" s="79">
        <v>1</v>
      </c>
      <c r="T26" s="79">
        <v>0</v>
      </c>
      <c r="U26" s="80">
        <f>IFERROR(T26/(Q26),"-")</f>
        <v>0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0.66666666666667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>
        <v>1</v>
      </c>
      <c r="BY26" s="124">
        <f>IF(Q26=0,"",IF(BX26=0,"",(BX26/Q26)))</f>
        <v>0.33333333333333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115</v>
      </c>
      <c r="C27" s="184" t="s">
        <v>58</v>
      </c>
      <c r="D27" s="184"/>
      <c r="E27" s="184" t="s">
        <v>75</v>
      </c>
      <c r="F27" s="184" t="s">
        <v>75</v>
      </c>
      <c r="G27" s="184" t="s">
        <v>76</v>
      </c>
      <c r="H27" s="87"/>
      <c r="I27" s="87"/>
      <c r="J27" s="87"/>
      <c r="K27" s="176"/>
      <c r="L27" s="79">
        <v>63</v>
      </c>
      <c r="M27" s="79">
        <v>31</v>
      </c>
      <c r="N27" s="79">
        <v>27</v>
      </c>
      <c r="O27" s="88">
        <v>13</v>
      </c>
      <c r="P27" s="89">
        <v>0</v>
      </c>
      <c r="Q27" s="90">
        <f>O27+P27</f>
        <v>13</v>
      </c>
      <c r="R27" s="80">
        <f>IFERROR(Q27/N27,"-")</f>
        <v>0.48148148148148</v>
      </c>
      <c r="S27" s="79">
        <v>8</v>
      </c>
      <c r="T27" s="79">
        <v>1</v>
      </c>
      <c r="U27" s="80">
        <f>IFERROR(T27/(Q27),"-")</f>
        <v>0.076923076923077</v>
      </c>
      <c r="V27" s="81"/>
      <c r="W27" s="82">
        <v>8</v>
      </c>
      <c r="X27" s="80">
        <f>IF(Q27=0,"-",W27/Q27)</f>
        <v>0.61538461538462</v>
      </c>
      <c r="Y27" s="181">
        <v>272000</v>
      </c>
      <c r="Z27" s="182">
        <f>IFERROR(Y27/Q27,"-")</f>
        <v>20923.076923077</v>
      </c>
      <c r="AA27" s="182">
        <f>IFERROR(Y27/W27,"-")</f>
        <v>34000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2</v>
      </c>
      <c r="BG27" s="110">
        <f>IF(Q27=0,"",IF(BF27=0,"",(BF27/Q27)))</f>
        <v>0.15384615384615</v>
      </c>
      <c r="BH27" s="109">
        <v>1</v>
      </c>
      <c r="BI27" s="111">
        <f>IFERROR(BH27/BF27,"-")</f>
        <v>0.5</v>
      </c>
      <c r="BJ27" s="112">
        <v>3000</v>
      </c>
      <c r="BK27" s="113">
        <f>IFERROR(BJ27/BF27,"-")</f>
        <v>1500</v>
      </c>
      <c r="BL27" s="114">
        <v>1</v>
      </c>
      <c r="BM27" s="114"/>
      <c r="BN27" s="114"/>
      <c r="BO27" s="116">
        <v>3</v>
      </c>
      <c r="BP27" s="117">
        <f>IF(Q27=0,"",IF(BO27=0,"",(BO27/Q27)))</f>
        <v>0.23076923076923</v>
      </c>
      <c r="BQ27" s="118">
        <v>1</v>
      </c>
      <c r="BR27" s="119">
        <f>IFERROR(BQ27/BO27,"-")</f>
        <v>0.33333333333333</v>
      </c>
      <c r="BS27" s="120">
        <v>10000</v>
      </c>
      <c r="BT27" s="121">
        <f>IFERROR(BS27/BO27,"-")</f>
        <v>3333.3333333333</v>
      </c>
      <c r="BU27" s="122"/>
      <c r="BV27" s="122">
        <v>1</v>
      </c>
      <c r="BW27" s="122"/>
      <c r="BX27" s="123">
        <v>5</v>
      </c>
      <c r="BY27" s="124">
        <f>IF(Q27=0,"",IF(BX27=0,"",(BX27/Q27)))</f>
        <v>0.38461538461538</v>
      </c>
      <c r="BZ27" s="125">
        <v>3</v>
      </c>
      <c r="CA27" s="126">
        <f>IFERROR(BZ27/BX27,"-")</f>
        <v>0.6</v>
      </c>
      <c r="CB27" s="127">
        <v>176000</v>
      </c>
      <c r="CC27" s="128">
        <f>IFERROR(CB27/BX27,"-")</f>
        <v>35200</v>
      </c>
      <c r="CD27" s="129"/>
      <c r="CE27" s="129"/>
      <c r="CF27" s="129">
        <v>3</v>
      </c>
      <c r="CG27" s="130">
        <v>3</v>
      </c>
      <c r="CH27" s="131">
        <f>IF(Q27=0,"",IF(CG27=0,"",(CG27/Q27)))</f>
        <v>0.23076923076923</v>
      </c>
      <c r="CI27" s="132">
        <v>3</v>
      </c>
      <c r="CJ27" s="133">
        <f>IFERROR(CI27/CG27,"-")</f>
        <v>1</v>
      </c>
      <c r="CK27" s="134">
        <v>83000</v>
      </c>
      <c r="CL27" s="135">
        <f>IFERROR(CK27/CG27,"-")</f>
        <v>27666.666666667</v>
      </c>
      <c r="CM27" s="136"/>
      <c r="CN27" s="136">
        <v>1</v>
      </c>
      <c r="CO27" s="136">
        <v>2</v>
      </c>
      <c r="CP27" s="137">
        <v>8</v>
      </c>
      <c r="CQ27" s="138">
        <v>272000</v>
      </c>
      <c r="CR27" s="138">
        <v>120000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1.6466666666667</v>
      </c>
      <c r="B28" s="184" t="s">
        <v>116</v>
      </c>
      <c r="C28" s="184" t="s">
        <v>58</v>
      </c>
      <c r="D28" s="184"/>
      <c r="E28" s="184" t="s">
        <v>117</v>
      </c>
      <c r="F28" s="184" t="s">
        <v>118</v>
      </c>
      <c r="G28" s="184" t="s">
        <v>61</v>
      </c>
      <c r="H28" s="87" t="s">
        <v>119</v>
      </c>
      <c r="I28" s="87" t="s">
        <v>120</v>
      </c>
      <c r="J28" s="185" t="s">
        <v>121</v>
      </c>
      <c r="K28" s="176">
        <v>150000</v>
      </c>
      <c r="L28" s="79">
        <v>20</v>
      </c>
      <c r="M28" s="79">
        <v>0</v>
      </c>
      <c r="N28" s="79">
        <v>79</v>
      </c>
      <c r="O28" s="88">
        <v>10</v>
      </c>
      <c r="P28" s="89">
        <v>0</v>
      </c>
      <c r="Q28" s="90">
        <f>O28+P28</f>
        <v>10</v>
      </c>
      <c r="R28" s="80">
        <f>IFERROR(Q28/N28,"-")</f>
        <v>0.12658227848101</v>
      </c>
      <c r="S28" s="79">
        <v>5</v>
      </c>
      <c r="T28" s="79">
        <v>2</v>
      </c>
      <c r="U28" s="80">
        <f>IFERROR(T28/(Q28),"-")</f>
        <v>0.2</v>
      </c>
      <c r="V28" s="81">
        <f>IFERROR(K28/SUM(Q28:Q29),"-")</f>
        <v>7894.7368421053</v>
      </c>
      <c r="W28" s="82">
        <v>5</v>
      </c>
      <c r="X28" s="80">
        <f>IF(Q28=0,"-",W28/Q28)</f>
        <v>0.5</v>
      </c>
      <c r="Y28" s="181">
        <v>99000</v>
      </c>
      <c r="Z28" s="182">
        <f>IFERROR(Y28/Q28,"-")</f>
        <v>9900</v>
      </c>
      <c r="AA28" s="182">
        <f>IFERROR(Y28/W28,"-")</f>
        <v>19800</v>
      </c>
      <c r="AB28" s="176">
        <f>SUM(Y28:Y29)-SUM(K28:K29)</f>
        <v>97000</v>
      </c>
      <c r="AC28" s="83">
        <f>SUM(Y28:Y29)/SUM(K28:K29)</f>
        <v>1.6466666666667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0.1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4</v>
      </c>
      <c r="BG28" s="110">
        <f>IF(Q28=0,"",IF(BF28=0,"",(BF28/Q28)))</f>
        <v>0.4</v>
      </c>
      <c r="BH28" s="109">
        <v>1</v>
      </c>
      <c r="BI28" s="111">
        <f>IFERROR(BH28/BF28,"-")</f>
        <v>0.25</v>
      </c>
      <c r="BJ28" s="112">
        <v>13000</v>
      </c>
      <c r="BK28" s="113">
        <f>IFERROR(BJ28/BF28,"-")</f>
        <v>3250</v>
      </c>
      <c r="BL28" s="114"/>
      <c r="BM28" s="114"/>
      <c r="BN28" s="114">
        <v>1</v>
      </c>
      <c r="BO28" s="116">
        <v>4</v>
      </c>
      <c r="BP28" s="117">
        <f>IF(Q28=0,"",IF(BO28=0,"",(BO28/Q28)))</f>
        <v>0.4</v>
      </c>
      <c r="BQ28" s="118">
        <v>3</v>
      </c>
      <c r="BR28" s="119">
        <f>IFERROR(BQ28/BO28,"-")</f>
        <v>0.75</v>
      </c>
      <c r="BS28" s="120">
        <v>83000</v>
      </c>
      <c r="BT28" s="121">
        <f>IFERROR(BS28/BO28,"-")</f>
        <v>20750</v>
      </c>
      <c r="BU28" s="122">
        <v>1</v>
      </c>
      <c r="BV28" s="122"/>
      <c r="BW28" s="122">
        <v>2</v>
      </c>
      <c r="BX28" s="123">
        <v>1</v>
      </c>
      <c r="BY28" s="124">
        <f>IF(Q28=0,"",IF(BX28=0,"",(BX28/Q28)))</f>
        <v>0.1</v>
      </c>
      <c r="BZ28" s="125">
        <v>1</v>
      </c>
      <c r="CA28" s="126">
        <f>IFERROR(BZ28/BX28,"-")</f>
        <v>1</v>
      </c>
      <c r="CB28" s="127">
        <v>3000</v>
      </c>
      <c r="CC28" s="128">
        <f>IFERROR(CB28/BX28,"-")</f>
        <v>3000</v>
      </c>
      <c r="CD28" s="129">
        <v>1</v>
      </c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5</v>
      </c>
      <c r="CQ28" s="138">
        <v>99000</v>
      </c>
      <c r="CR28" s="138">
        <v>60000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122</v>
      </c>
      <c r="C29" s="184" t="s">
        <v>58</v>
      </c>
      <c r="D29" s="184"/>
      <c r="E29" s="184" t="s">
        <v>117</v>
      </c>
      <c r="F29" s="184" t="s">
        <v>118</v>
      </c>
      <c r="G29" s="184" t="s">
        <v>76</v>
      </c>
      <c r="H29" s="87"/>
      <c r="I29" s="87"/>
      <c r="J29" s="87"/>
      <c r="K29" s="176"/>
      <c r="L29" s="79">
        <v>43</v>
      </c>
      <c r="M29" s="79">
        <v>27</v>
      </c>
      <c r="N29" s="79">
        <v>20</v>
      </c>
      <c r="O29" s="88">
        <v>9</v>
      </c>
      <c r="P29" s="89">
        <v>0</v>
      </c>
      <c r="Q29" s="90">
        <f>O29+P29</f>
        <v>9</v>
      </c>
      <c r="R29" s="80">
        <f>IFERROR(Q29/N29,"-")</f>
        <v>0.45</v>
      </c>
      <c r="S29" s="79">
        <v>2</v>
      </c>
      <c r="T29" s="79">
        <v>1</v>
      </c>
      <c r="U29" s="80">
        <f>IFERROR(T29/(Q29),"-")</f>
        <v>0.11111111111111</v>
      </c>
      <c r="V29" s="81"/>
      <c r="W29" s="82">
        <v>2</v>
      </c>
      <c r="X29" s="80">
        <f>IF(Q29=0,"-",W29/Q29)</f>
        <v>0.22222222222222</v>
      </c>
      <c r="Y29" s="181">
        <v>148000</v>
      </c>
      <c r="Z29" s="182">
        <f>IFERROR(Y29/Q29,"-")</f>
        <v>16444.444444444</v>
      </c>
      <c r="AA29" s="182">
        <f>IFERROR(Y29/W29,"-")</f>
        <v>74000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2</v>
      </c>
      <c r="BG29" s="110">
        <f>IF(Q29=0,"",IF(BF29=0,"",(BF29/Q29)))</f>
        <v>0.22222222222222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5</v>
      </c>
      <c r="BP29" s="117">
        <f>IF(Q29=0,"",IF(BO29=0,"",(BO29/Q29)))</f>
        <v>0.55555555555556</v>
      </c>
      <c r="BQ29" s="118">
        <v>1</v>
      </c>
      <c r="BR29" s="119">
        <f>IFERROR(BQ29/BO29,"-")</f>
        <v>0.2</v>
      </c>
      <c r="BS29" s="120">
        <v>3000</v>
      </c>
      <c r="BT29" s="121">
        <f>IFERROR(BS29/BO29,"-")</f>
        <v>600</v>
      </c>
      <c r="BU29" s="122">
        <v>1</v>
      </c>
      <c r="BV29" s="122"/>
      <c r="BW29" s="122"/>
      <c r="BX29" s="123">
        <v>2</v>
      </c>
      <c r="BY29" s="124">
        <f>IF(Q29=0,"",IF(BX29=0,"",(BX29/Q29)))</f>
        <v>0.22222222222222</v>
      </c>
      <c r="BZ29" s="125">
        <v>1</v>
      </c>
      <c r="CA29" s="126">
        <f>IFERROR(BZ29/BX29,"-")</f>
        <v>0.5</v>
      </c>
      <c r="CB29" s="127">
        <v>145000</v>
      </c>
      <c r="CC29" s="128">
        <f>IFERROR(CB29/BX29,"-")</f>
        <v>72500</v>
      </c>
      <c r="CD29" s="129"/>
      <c r="CE29" s="129"/>
      <c r="CF29" s="129">
        <v>1</v>
      </c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2</v>
      </c>
      <c r="CQ29" s="138">
        <v>148000</v>
      </c>
      <c r="CR29" s="138">
        <v>145000</v>
      </c>
      <c r="CS29" s="138"/>
      <c r="CT29" s="139" t="str">
        <f>IF(AND(CR29=0,CS29=0),"",IF(AND(CR29&lt;=100000,CS29&lt;=100000),"",IF(CR29/CQ29&gt;0.7,"男高",IF(CS29/CQ29&gt;0.7,"女高",""))))</f>
        <v>男高</v>
      </c>
    </row>
    <row r="30" spans="1:99">
      <c r="A30" s="78">
        <f>AC30</f>
        <v>0.33333333333333</v>
      </c>
      <c r="B30" s="184" t="s">
        <v>123</v>
      </c>
      <c r="C30" s="184" t="s">
        <v>58</v>
      </c>
      <c r="D30" s="184"/>
      <c r="E30" s="184" t="s">
        <v>66</v>
      </c>
      <c r="F30" s="184" t="s">
        <v>67</v>
      </c>
      <c r="G30" s="184" t="s">
        <v>61</v>
      </c>
      <c r="H30" s="87" t="s">
        <v>119</v>
      </c>
      <c r="I30" s="87" t="s">
        <v>124</v>
      </c>
      <c r="J30" s="87" t="s">
        <v>125</v>
      </c>
      <c r="K30" s="176">
        <v>90000</v>
      </c>
      <c r="L30" s="79">
        <v>2</v>
      </c>
      <c r="M30" s="79">
        <v>0</v>
      </c>
      <c r="N30" s="79">
        <v>10</v>
      </c>
      <c r="O30" s="88">
        <v>1</v>
      </c>
      <c r="P30" s="89">
        <v>0</v>
      </c>
      <c r="Q30" s="90">
        <f>O30+P30</f>
        <v>1</v>
      </c>
      <c r="R30" s="80">
        <f>IFERROR(Q30/N30,"-")</f>
        <v>0.1</v>
      </c>
      <c r="S30" s="79">
        <v>0</v>
      </c>
      <c r="T30" s="79">
        <v>1</v>
      </c>
      <c r="U30" s="80">
        <f>IFERROR(T30/(Q30),"-")</f>
        <v>1</v>
      </c>
      <c r="V30" s="81">
        <f>IFERROR(K30/SUM(Q30:Q31),"-")</f>
        <v>45000</v>
      </c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>
        <f>SUM(Y30:Y31)-SUM(K30:K31)</f>
        <v>-60000</v>
      </c>
      <c r="AC30" s="83">
        <f>SUM(Y30:Y31)/SUM(K30:K31)</f>
        <v>0.33333333333333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1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126</v>
      </c>
      <c r="C31" s="184" t="s">
        <v>58</v>
      </c>
      <c r="D31" s="184"/>
      <c r="E31" s="184" t="s">
        <v>66</v>
      </c>
      <c r="F31" s="184" t="s">
        <v>67</v>
      </c>
      <c r="G31" s="184" t="s">
        <v>76</v>
      </c>
      <c r="H31" s="87"/>
      <c r="I31" s="87"/>
      <c r="J31" s="87"/>
      <c r="K31" s="176"/>
      <c r="L31" s="79">
        <v>4</v>
      </c>
      <c r="M31" s="79">
        <v>4</v>
      </c>
      <c r="N31" s="79">
        <v>2</v>
      </c>
      <c r="O31" s="88">
        <v>1</v>
      </c>
      <c r="P31" s="89">
        <v>0</v>
      </c>
      <c r="Q31" s="90">
        <f>O31+P31</f>
        <v>1</v>
      </c>
      <c r="R31" s="80">
        <f>IFERROR(Q31/N31,"-")</f>
        <v>0.5</v>
      </c>
      <c r="S31" s="79">
        <v>0</v>
      </c>
      <c r="T31" s="79">
        <v>1</v>
      </c>
      <c r="U31" s="80">
        <f>IFERROR(T31/(Q31),"-")</f>
        <v>1</v>
      </c>
      <c r="V31" s="81"/>
      <c r="W31" s="82">
        <v>1</v>
      </c>
      <c r="X31" s="80">
        <f>IF(Q31=0,"-",W31/Q31)</f>
        <v>1</v>
      </c>
      <c r="Y31" s="181">
        <v>30000</v>
      </c>
      <c r="Z31" s="182">
        <f>IFERROR(Y31/Q31,"-")</f>
        <v>30000</v>
      </c>
      <c r="AA31" s="182">
        <f>IFERROR(Y31/W31,"-")</f>
        <v>30000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>
        <v>1</v>
      </c>
      <c r="BY31" s="124">
        <f>IF(Q31=0,"",IF(BX31=0,"",(BX31/Q31)))</f>
        <v>1</v>
      </c>
      <c r="BZ31" s="125">
        <v>1</v>
      </c>
      <c r="CA31" s="126">
        <f>IFERROR(BZ31/BX31,"-")</f>
        <v>1</v>
      </c>
      <c r="CB31" s="127">
        <v>30000</v>
      </c>
      <c r="CC31" s="128">
        <f>IFERROR(CB31/BX31,"-")</f>
        <v>30000</v>
      </c>
      <c r="CD31" s="129"/>
      <c r="CE31" s="129"/>
      <c r="CF31" s="129">
        <v>1</v>
      </c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30000</v>
      </c>
      <c r="CR31" s="138">
        <v>30000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3.95</v>
      </c>
      <c r="B32" s="184" t="s">
        <v>127</v>
      </c>
      <c r="C32" s="184" t="s">
        <v>58</v>
      </c>
      <c r="D32" s="184"/>
      <c r="E32" s="184"/>
      <c r="F32" s="184"/>
      <c r="G32" s="184" t="s">
        <v>61</v>
      </c>
      <c r="H32" s="87" t="s">
        <v>128</v>
      </c>
      <c r="I32" s="87" t="s">
        <v>129</v>
      </c>
      <c r="J32" s="87" t="s">
        <v>130</v>
      </c>
      <c r="K32" s="176">
        <v>80000</v>
      </c>
      <c r="L32" s="79">
        <v>16</v>
      </c>
      <c r="M32" s="79">
        <v>0</v>
      </c>
      <c r="N32" s="79">
        <v>83</v>
      </c>
      <c r="O32" s="88">
        <v>5</v>
      </c>
      <c r="P32" s="89">
        <v>0</v>
      </c>
      <c r="Q32" s="90">
        <f>O32+P32</f>
        <v>5</v>
      </c>
      <c r="R32" s="80">
        <f>IFERROR(Q32/N32,"-")</f>
        <v>0.060240963855422</v>
      </c>
      <c r="S32" s="79">
        <v>1</v>
      </c>
      <c r="T32" s="79">
        <v>1</v>
      </c>
      <c r="U32" s="80">
        <f>IFERROR(T32/(Q32),"-")</f>
        <v>0.2</v>
      </c>
      <c r="V32" s="81">
        <f>IFERROR(K32/SUM(Q32:Q33),"-")</f>
        <v>10000</v>
      </c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>
        <f>SUM(Y32:Y33)-SUM(K32:K33)</f>
        <v>236000</v>
      </c>
      <c r="AC32" s="83">
        <f>SUM(Y32:Y33)/SUM(K32:K33)</f>
        <v>3.95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1</v>
      </c>
      <c r="AX32" s="104">
        <f>IF(Q32=0,"",IF(AW32=0,"",(AW32/Q32)))</f>
        <v>0.2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3</v>
      </c>
      <c r="BP32" s="117">
        <f>IF(Q32=0,"",IF(BO32=0,"",(BO32/Q32)))</f>
        <v>0.6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1</v>
      </c>
      <c r="BY32" s="124">
        <f>IF(Q32=0,"",IF(BX32=0,"",(BX32/Q32)))</f>
        <v>0.2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131</v>
      </c>
      <c r="C33" s="184" t="s">
        <v>58</v>
      </c>
      <c r="D33" s="184"/>
      <c r="E33" s="184"/>
      <c r="F33" s="184"/>
      <c r="G33" s="184" t="s">
        <v>76</v>
      </c>
      <c r="H33" s="87"/>
      <c r="I33" s="87"/>
      <c r="J33" s="87"/>
      <c r="K33" s="176"/>
      <c r="L33" s="79">
        <v>22</v>
      </c>
      <c r="M33" s="79">
        <v>14</v>
      </c>
      <c r="N33" s="79">
        <v>8</v>
      </c>
      <c r="O33" s="88">
        <v>3</v>
      </c>
      <c r="P33" s="89">
        <v>0</v>
      </c>
      <c r="Q33" s="90">
        <f>O33+P33</f>
        <v>3</v>
      </c>
      <c r="R33" s="80">
        <f>IFERROR(Q33/N33,"-")</f>
        <v>0.375</v>
      </c>
      <c r="S33" s="79">
        <v>3</v>
      </c>
      <c r="T33" s="79">
        <v>0</v>
      </c>
      <c r="U33" s="80">
        <f>IFERROR(T33/(Q33),"-")</f>
        <v>0</v>
      </c>
      <c r="V33" s="81"/>
      <c r="W33" s="82">
        <v>2</v>
      </c>
      <c r="X33" s="80">
        <f>IF(Q33=0,"-",W33/Q33)</f>
        <v>0.66666666666667</v>
      </c>
      <c r="Y33" s="181">
        <v>316000</v>
      </c>
      <c r="Z33" s="182">
        <f>IFERROR(Y33/Q33,"-")</f>
        <v>105333.33333333</v>
      </c>
      <c r="AA33" s="182">
        <f>IFERROR(Y33/W33,"-")</f>
        <v>158000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>
        <v>2</v>
      </c>
      <c r="BY33" s="124">
        <f>IF(Q33=0,"",IF(BX33=0,"",(BX33/Q33)))</f>
        <v>0.66666666666667</v>
      </c>
      <c r="BZ33" s="125">
        <v>2</v>
      </c>
      <c r="CA33" s="126">
        <f>IFERROR(BZ33/BX33,"-")</f>
        <v>1</v>
      </c>
      <c r="CB33" s="127">
        <v>316000</v>
      </c>
      <c r="CC33" s="128">
        <f>IFERROR(CB33/BX33,"-")</f>
        <v>158000</v>
      </c>
      <c r="CD33" s="129"/>
      <c r="CE33" s="129"/>
      <c r="CF33" s="129">
        <v>2</v>
      </c>
      <c r="CG33" s="130">
        <v>1</v>
      </c>
      <c r="CH33" s="131">
        <f>IF(Q33=0,"",IF(CG33=0,"",(CG33/Q33)))</f>
        <v>0.33333333333333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2</v>
      </c>
      <c r="CQ33" s="138">
        <v>316000</v>
      </c>
      <c r="CR33" s="138">
        <v>236000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30"/>
      <c r="B34" s="84"/>
      <c r="C34" s="84"/>
      <c r="D34" s="85"/>
      <c r="E34" s="85"/>
      <c r="F34" s="85"/>
      <c r="G34" s="86"/>
      <c r="H34" s="87"/>
      <c r="I34" s="87"/>
      <c r="J34" s="87"/>
      <c r="K34" s="177"/>
      <c r="L34" s="34"/>
      <c r="M34" s="34"/>
      <c r="N34" s="31"/>
      <c r="O34" s="23"/>
      <c r="P34" s="23"/>
      <c r="Q34" s="23"/>
      <c r="R34" s="32"/>
      <c r="S34" s="32"/>
      <c r="T34" s="23"/>
      <c r="U34" s="32"/>
      <c r="V34" s="25"/>
      <c r="W34" s="25"/>
      <c r="X34" s="25"/>
      <c r="Y34" s="183"/>
      <c r="Z34" s="183"/>
      <c r="AA34" s="183"/>
      <c r="AB34" s="183"/>
      <c r="AC34" s="33"/>
      <c r="AD34" s="57"/>
      <c r="AE34" s="61"/>
      <c r="AF34" s="62"/>
      <c r="AG34" s="61"/>
      <c r="AH34" s="65"/>
      <c r="AI34" s="66"/>
      <c r="AJ34" s="67"/>
      <c r="AK34" s="68"/>
      <c r="AL34" s="68"/>
      <c r="AM34" s="68"/>
      <c r="AN34" s="61"/>
      <c r="AO34" s="62"/>
      <c r="AP34" s="61"/>
      <c r="AQ34" s="65"/>
      <c r="AR34" s="66"/>
      <c r="AS34" s="67"/>
      <c r="AT34" s="68"/>
      <c r="AU34" s="68"/>
      <c r="AV34" s="68"/>
      <c r="AW34" s="61"/>
      <c r="AX34" s="62"/>
      <c r="AY34" s="61"/>
      <c r="AZ34" s="65"/>
      <c r="BA34" s="66"/>
      <c r="BB34" s="67"/>
      <c r="BC34" s="68"/>
      <c r="BD34" s="68"/>
      <c r="BE34" s="68"/>
      <c r="BF34" s="61"/>
      <c r="BG34" s="62"/>
      <c r="BH34" s="61"/>
      <c r="BI34" s="65"/>
      <c r="BJ34" s="66"/>
      <c r="BK34" s="67"/>
      <c r="BL34" s="68"/>
      <c r="BM34" s="68"/>
      <c r="BN34" s="68"/>
      <c r="BO34" s="63"/>
      <c r="BP34" s="64"/>
      <c r="BQ34" s="61"/>
      <c r="BR34" s="65"/>
      <c r="BS34" s="66"/>
      <c r="BT34" s="67"/>
      <c r="BU34" s="68"/>
      <c r="BV34" s="68"/>
      <c r="BW34" s="68"/>
      <c r="BX34" s="63"/>
      <c r="BY34" s="64"/>
      <c r="BZ34" s="61"/>
      <c r="CA34" s="65"/>
      <c r="CB34" s="66"/>
      <c r="CC34" s="67"/>
      <c r="CD34" s="68"/>
      <c r="CE34" s="68"/>
      <c r="CF34" s="68"/>
      <c r="CG34" s="63"/>
      <c r="CH34" s="64"/>
      <c r="CI34" s="61"/>
      <c r="CJ34" s="65"/>
      <c r="CK34" s="66"/>
      <c r="CL34" s="67"/>
      <c r="CM34" s="68"/>
      <c r="CN34" s="68"/>
      <c r="CO34" s="68"/>
      <c r="CP34" s="69"/>
      <c r="CQ34" s="66"/>
      <c r="CR34" s="66"/>
      <c r="CS34" s="66"/>
      <c r="CT34" s="70"/>
    </row>
    <row r="35" spans="1:99">
      <c r="A35" s="30"/>
      <c r="B35" s="37"/>
      <c r="C35" s="37"/>
      <c r="D35" s="21"/>
      <c r="E35" s="21"/>
      <c r="F35" s="21"/>
      <c r="G35" s="22"/>
      <c r="H35" s="36"/>
      <c r="I35" s="36"/>
      <c r="J35" s="73"/>
      <c r="K35" s="178"/>
      <c r="L35" s="34"/>
      <c r="M35" s="34"/>
      <c r="N35" s="31"/>
      <c r="O35" s="23"/>
      <c r="P35" s="23"/>
      <c r="Q35" s="23"/>
      <c r="R35" s="32"/>
      <c r="S35" s="32"/>
      <c r="T35" s="23"/>
      <c r="U35" s="32"/>
      <c r="V35" s="25"/>
      <c r="W35" s="25"/>
      <c r="X35" s="25"/>
      <c r="Y35" s="183"/>
      <c r="Z35" s="183"/>
      <c r="AA35" s="183"/>
      <c r="AB35" s="183"/>
      <c r="AC35" s="33"/>
      <c r="AD35" s="59"/>
      <c r="AE35" s="61"/>
      <c r="AF35" s="62"/>
      <c r="AG35" s="61"/>
      <c r="AH35" s="65"/>
      <c r="AI35" s="66"/>
      <c r="AJ35" s="67"/>
      <c r="AK35" s="68"/>
      <c r="AL35" s="68"/>
      <c r="AM35" s="68"/>
      <c r="AN35" s="61"/>
      <c r="AO35" s="62"/>
      <c r="AP35" s="61"/>
      <c r="AQ35" s="65"/>
      <c r="AR35" s="66"/>
      <c r="AS35" s="67"/>
      <c r="AT35" s="68"/>
      <c r="AU35" s="68"/>
      <c r="AV35" s="68"/>
      <c r="AW35" s="61"/>
      <c r="AX35" s="62"/>
      <c r="AY35" s="61"/>
      <c r="AZ35" s="65"/>
      <c r="BA35" s="66"/>
      <c r="BB35" s="67"/>
      <c r="BC35" s="68"/>
      <c r="BD35" s="68"/>
      <c r="BE35" s="68"/>
      <c r="BF35" s="61"/>
      <c r="BG35" s="62"/>
      <c r="BH35" s="61"/>
      <c r="BI35" s="65"/>
      <c r="BJ35" s="66"/>
      <c r="BK35" s="67"/>
      <c r="BL35" s="68"/>
      <c r="BM35" s="68"/>
      <c r="BN35" s="68"/>
      <c r="BO35" s="63"/>
      <c r="BP35" s="64"/>
      <c r="BQ35" s="61"/>
      <c r="BR35" s="65"/>
      <c r="BS35" s="66"/>
      <c r="BT35" s="67"/>
      <c r="BU35" s="68"/>
      <c r="BV35" s="68"/>
      <c r="BW35" s="68"/>
      <c r="BX35" s="63"/>
      <c r="BY35" s="64"/>
      <c r="BZ35" s="61"/>
      <c r="CA35" s="65"/>
      <c r="CB35" s="66"/>
      <c r="CC35" s="67"/>
      <c r="CD35" s="68"/>
      <c r="CE35" s="68"/>
      <c r="CF35" s="68"/>
      <c r="CG35" s="63"/>
      <c r="CH35" s="64"/>
      <c r="CI35" s="61"/>
      <c r="CJ35" s="65"/>
      <c r="CK35" s="66"/>
      <c r="CL35" s="67"/>
      <c r="CM35" s="68"/>
      <c r="CN35" s="68"/>
      <c r="CO35" s="68"/>
      <c r="CP35" s="69"/>
      <c r="CQ35" s="66"/>
      <c r="CR35" s="66"/>
      <c r="CS35" s="66"/>
      <c r="CT35" s="70"/>
    </row>
    <row r="36" spans="1:99">
      <c r="A36" s="19">
        <f>AC36</f>
        <v>2.268870523416</v>
      </c>
      <c r="B36" s="39"/>
      <c r="C36" s="39"/>
      <c r="D36" s="39"/>
      <c r="E36" s="39"/>
      <c r="F36" s="39"/>
      <c r="G36" s="39"/>
      <c r="H36" s="40" t="s">
        <v>132</v>
      </c>
      <c r="I36" s="40"/>
      <c r="J36" s="40"/>
      <c r="K36" s="179">
        <f>SUM(K6:K35)</f>
        <v>1815000</v>
      </c>
      <c r="L36" s="41">
        <f>SUM(L6:L35)</f>
        <v>914</v>
      </c>
      <c r="M36" s="41">
        <f>SUM(M6:M35)</f>
        <v>360</v>
      </c>
      <c r="N36" s="41">
        <f>SUM(N6:N35)</f>
        <v>1350</v>
      </c>
      <c r="O36" s="41">
        <f>SUM(O6:O35)</f>
        <v>168</v>
      </c>
      <c r="P36" s="41">
        <f>SUM(P6:P35)</f>
        <v>1</v>
      </c>
      <c r="Q36" s="41">
        <f>SUM(Q6:Q35)</f>
        <v>169</v>
      </c>
      <c r="R36" s="42">
        <f>IFERROR(Q36/N36,"-")</f>
        <v>0.12518518518519</v>
      </c>
      <c r="S36" s="76">
        <f>SUM(S6:S35)</f>
        <v>75</v>
      </c>
      <c r="T36" s="76">
        <f>SUM(T6:T35)</f>
        <v>29</v>
      </c>
      <c r="U36" s="42">
        <f>IFERROR(S36/Q36,"-")</f>
        <v>0.44378698224852</v>
      </c>
      <c r="V36" s="43">
        <f>IFERROR(K36/Q36,"-")</f>
        <v>10739.644970414</v>
      </c>
      <c r="W36" s="44">
        <f>SUM(W6:W35)</f>
        <v>65</v>
      </c>
      <c r="X36" s="42">
        <f>IFERROR(W36/Q36,"-")</f>
        <v>0.38461538461538</v>
      </c>
      <c r="Y36" s="179">
        <f>SUM(Y6:Y35)</f>
        <v>4118000</v>
      </c>
      <c r="Z36" s="179">
        <f>IFERROR(Y36/Q36,"-")</f>
        <v>24366.863905325</v>
      </c>
      <c r="AA36" s="179">
        <f>IFERROR(Y36/W36,"-")</f>
        <v>63353.846153846</v>
      </c>
      <c r="AB36" s="179">
        <f>Y36-K36</f>
        <v>2303000</v>
      </c>
      <c r="AC36" s="45">
        <f>Y36/K36</f>
        <v>2.268870523416</v>
      </c>
      <c r="AD36" s="58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8"/>
    <mergeCell ref="K11:K18"/>
    <mergeCell ref="V11:V18"/>
    <mergeCell ref="AB11:AB18"/>
    <mergeCell ref="AC11:AC18"/>
    <mergeCell ref="A19:A23"/>
    <mergeCell ref="K19:K23"/>
    <mergeCell ref="V19:V23"/>
    <mergeCell ref="AB19:AB23"/>
    <mergeCell ref="AC19:AC23"/>
    <mergeCell ref="A24:A27"/>
    <mergeCell ref="K24:K27"/>
    <mergeCell ref="V24:V27"/>
    <mergeCell ref="AB24:AB27"/>
    <mergeCell ref="AC24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133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0.2725</v>
      </c>
      <c r="B6" s="184" t="s">
        <v>134</v>
      </c>
      <c r="C6" s="184" t="s">
        <v>58</v>
      </c>
      <c r="D6" s="184" t="s">
        <v>135</v>
      </c>
      <c r="E6" s="184" t="s">
        <v>136</v>
      </c>
      <c r="F6" s="184" t="s">
        <v>137</v>
      </c>
      <c r="G6" s="184" t="s">
        <v>61</v>
      </c>
      <c r="H6" s="87" t="s">
        <v>138</v>
      </c>
      <c r="I6" s="87" t="s">
        <v>139</v>
      </c>
      <c r="J6" s="87" t="s">
        <v>140</v>
      </c>
      <c r="K6" s="176">
        <v>400000</v>
      </c>
      <c r="L6" s="79">
        <v>23</v>
      </c>
      <c r="M6" s="79">
        <v>0</v>
      </c>
      <c r="N6" s="79">
        <v>72</v>
      </c>
      <c r="O6" s="88">
        <v>15</v>
      </c>
      <c r="P6" s="89">
        <v>1</v>
      </c>
      <c r="Q6" s="90">
        <f>O6+P6</f>
        <v>16</v>
      </c>
      <c r="R6" s="80">
        <f>IFERROR(Q6/N6,"-")</f>
        <v>0.22222222222222</v>
      </c>
      <c r="S6" s="79">
        <v>5</v>
      </c>
      <c r="T6" s="79">
        <v>2</v>
      </c>
      <c r="U6" s="80">
        <f>IFERROR(T6/(Q6),"-")</f>
        <v>0.125</v>
      </c>
      <c r="V6" s="81">
        <f>IFERROR(K6/SUM(Q6:Q7),"-")</f>
        <v>16666.666666667</v>
      </c>
      <c r="W6" s="82">
        <v>2</v>
      </c>
      <c r="X6" s="80">
        <f>IF(Q6=0,"-",W6/Q6)</f>
        <v>0.125</v>
      </c>
      <c r="Y6" s="181">
        <v>88000</v>
      </c>
      <c r="Z6" s="182">
        <f>IFERROR(Y6/Q6,"-")</f>
        <v>5500</v>
      </c>
      <c r="AA6" s="182">
        <f>IFERROR(Y6/W6,"-")</f>
        <v>44000</v>
      </c>
      <c r="AB6" s="176">
        <f>SUM(Y6:Y7)-SUM(K6:K7)</f>
        <v>-291000</v>
      </c>
      <c r="AC6" s="83">
        <f>SUM(Y6:Y7)/SUM(K6:K7)</f>
        <v>0.2725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0.0625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0.1875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0.3125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6</v>
      </c>
      <c r="BP6" s="117">
        <f>IF(Q6=0,"",IF(BO6=0,"",(BO6/Q6)))</f>
        <v>0.375</v>
      </c>
      <c r="BQ6" s="118">
        <v>2</v>
      </c>
      <c r="BR6" s="119">
        <f>IFERROR(BQ6/BO6,"-")</f>
        <v>0.33333333333333</v>
      </c>
      <c r="BS6" s="120">
        <v>88000</v>
      </c>
      <c r="BT6" s="121">
        <f>IFERROR(BS6/BO6,"-")</f>
        <v>14666.666666667</v>
      </c>
      <c r="BU6" s="122"/>
      <c r="BV6" s="122"/>
      <c r="BW6" s="122">
        <v>2</v>
      </c>
      <c r="BX6" s="123">
        <v>1</v>
      </c>
      <c r="BY6" s="124">
        <f>IF(Q6=0,"",IF(BX6=0,"",(BX6/Q6)))</f>
        <v>0.0625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88000</v>
      </c>
      <c r="CR6" s="138">
        <v>70000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141</v>
      </c>
      <c r="C7" s="184" t="s">
        <v>58</v>
      </c>
      <c r="D7" s="184"/>
      <c r="E7" s="184"/>
      <c r="F7" s="184"/>
      <c r="G7" s="184" t="s">
        <v>76</v>
      </c>
      <c r="H7" s="87"/>
      <c r="I7" s="87"/>
      <c r="J7" s="87"/>
      <c r="K7" s="176"/>
      <c r="L7" s="79">
        <v>61</v>
      </c>
      <c r="M7" s="79">
        <v>32</v>
      </c>
      <c r="N7" s="79">
        <v>28</v>
      </c>
      <c r="O7" s="88">
        <v>7</v>
      </c>
      <c r="P7" s="89">
        <v>1</v>
      </c>
      <c r="Q7" s="90">
        <f>O7+P7</f>
        <v>8</v>
      </c>
      <c r="R7" s="80">
        <f>IFERROR(Q7/N7,"-")</f>
        <v>0.28571428571429</v>
      </c>
      <c r="S7" s="79">
        <v>4</v>
      </c>
      <c r="T7" s="79">
        <v>1</v>
      </c>
      <c r="U7" s="80">
        <f>IFERROR(T7/(Q7),"-")</f>
        <v>0.125</v>
      </c>
      <c r="V7" s="81"/>
      <c r="W7" s="82">
        <v>3</v>
      </c>
      <c r="X7" s="80">
        <f>IF(Q7=0,"-",W7/Q7)</f>
        <v>0.375</v>
      </c>
      <c r="Y7" s="181">
        <v>21000</v>
      </c>
      <c r="Z7" s="182">
        <f>IFERROR(Y7/Q7,"-")</f>
        <v>2625</v>
      </c>
      <c r="AA7" s="182">
        <f>IFERROR(Y7/W7,"-")</f>
        <v>7000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0.25</v>
      </c>
      <c r="BH7" s="109">
        <v>1</v>
      </c>
      <c r="BI7" s="111">
        <f>IFERROR(BH7/BF7,"-")</f>
        <v>0.5</v>
      </c>
      <c r="BJ7" s="112">
        <v>3000</v>
      </c>
      <c r="BK7" s="113">
        <f>IFERROR(BJ7/BF7,"-")</f>
        <v>1500</v>
      </c>
      <c r="BL7" s="114">
        <v>1</v>
      </c>
      <c r="BM7" s="114"/>
      <c r="BN7" s="114"/>
      <c r="BO7" s="116">
        <v>4</v>
      </c>
      <c r="BP7" s="117">
        <f>IF(Q7=0,"",IF(BO7=0,"",(BO7/Q7)))</f>
        <v>0.5</v>
      </c>
      <c r="BQ7" s="118">
        <v>2</v>
      </c>
      <c r="BR7" s="119">
        <f>IFERROR(BQ7/BO7,"-")</f>
        <v>0.5</v>
      </c>
      <c r="BS7" s="120">
        <v>18000</v>
      </c>
      <c r="BT7" s="121">
        <f>IFERROR(BS7/BO7,"-")</f>
        <v>4500</v>
      </c>
      <c r="BU7" s="122">
        <v>1</v>
      </c>
      <c r="BV7" s="122"/>
      <c r="BW7" s="122">
        <v>1</v>
      </c>
      <c r="BX7" s="123">
        <v>2</v>
      </c>
      <c r="BY7" s="124">
        <f>IF(Q7=0,"",IF(BX7=0,"",(BX7/Q7)))</f>
        <v>0.25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21000</v>
      </c>
      <c r="CR7" s="138">
        <v>15000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0.4</v>
      </c>
      <c r="B8" s="184" t="s">
        <v>142</v>
      </c>
      <c r="C8" s="184" t="s">
        <v>143</v>
      </c>
      <c r="D8" s="184" t="s">
        <v>144</v>
      </c>
      <c r="E8" s="184" t="s">
        <v>145</v>
      </c>
      <c r="F8" s="184"/>
      <c r="G8" s="184" t="s">
        <v>61</v>
      </c>
      <c r="H8" s="87" t="s">
        <v>146</v>
      </c>
      <c r="I8" s="87" t="s">
        <v>139</v>
      </c>
      <c r="J8" s="87" t="s">
        <v>147</v>
      </c>
      <c r="K8" s="176">
        <v>40000</v>
      </c>
      <c r="L8" s="79">
        <v>10</v>
      </c>
      <c r="M8" s="79">
        <v>0</v>
      </c>
      <c r="N8" s="79">
        <v>22</v>
      </c>
      <c r="O8" s="88">
        <v>1</v>
      </c>
      <c r="P8" s="89">
        <v>0</v>
      </c>
      <c r="Q8" s="90">
        <f>O8+P8</f>
        <v>1</v>
      </c>
      <c r="R8" s="80">
        <f>IFERROR(Q8/N8,"-")</f>
        <v>0.045454545454545</v>
      </c>
      <c r="S8" s="79">
        <v>0</v>
      </c>
      <c r="T8" s="79">
        <v>1</v>
      </c>
      <c r="U8" s="80">
        <f>IFERROR(T8/(Q8),"-")</f>
        <v>1</v>
      </c>
      <c r="V8" s="81">
        <f>IFERROR(K8/SUM(Q8:Q9),"-")</f>
        <v>3076.9230769231</v>
      </c>
      <c r="W8" s="82">
        <v>1</v>
      </c>
      <c r="X8" s="80">
        <f>IF(Q8=0,"-",W8/Q8)</f>
        <v>1</v>
      </c>
      <c r="Y8" s="181">
        <v>3000</v>
      </c>
      <c r="Z8" s="182">
        <f>IFERROR(Y8/Q8,"-")</f>
        <v>3000</v>
      </c>
      <c r="AA8" s="182">
        <f>IFERROR(Y8/W8,"-")</f>
        <v>3000</v>
      </c>
      <c r="AB8" s="176">
        <f>SUM(Y8:Y9)-SUM(K8:K9)</f>
        <v>-24000</v>
      </c>
      <c r="AC8" s="83">
        <f>SUM(Y8:Y9)/SUM(K8:K9)</f>
        <v>0.4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1</v>
      </c>
      <c r="AY8" s="103">
        <v>1</v>
      </c>
      <c r="AZ8" s="105">
        <f>IFERROR(AY8/AW8,"-")</f>
        <v>1</v>
      </c>
      <c r="BA8" s="106">
        <v>3000</v>
      </c>
      <c r="BB8" s="107">
        <f>IFERROR(BA8/AW8,"-")</f>
        <v>3000</v>
      </c>
      <c r="BC8" s="108">
        <v>1</v>
      </c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3000</v>
      </c>
      <c r="CR8" s="138">
        <v>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148</v>
      </c>
      <c r="C9" s="184" t="s">
        <v>143</v>
      </c>
      <c r="D9" s="184"/>
      <c r="E9" s="184"/>
      <c r="F9" s="184"/>
      <c r="G9" s="184" t="s">
        <v>76</v>
      </c>
      <c r="H9" s="87"/>
      <c r="I9" s="87"/>
      <c r="J9" s="87"/>
      <c r="K9" s="176"/>
      <c r="L9" s="79">
        <v>50</v>
      </c>
      <c r="M9" s="79">
        <v>32</v>
      </c>
      <c r="N9" s="79">
        <v>27</v>
      </c>
      <c r="O9" s="88">
        <v>12</v>
      </c>
      <c r="P9" s="89">
        <v>0</v>
      </c>
      <c r="Q9" s="90">
        <f>O9+P9</f>
        <v>12</v>
      </c>
      <c r="R9" s="80">
        <f>IFERROR(Q9/N9,"-")</f>
        <v>0.44444444444444</v>
      </c>
      <c r="S9" s="79">
        <v>5</v>
      </c>
      <c r="T9" s="79">
        <v>2</v>
      </c>
      <c r="U9" s="80">
        <f>IFERROR(T9/(Q9),"-")</f>
        <v>0.16666666666667</v>
      </c>
      <c r="V9" s="81"/>
      <c r="W9" s="82">
        <v>2</v>
      </c>
      <c r="X9" s="80">
        <f>IF(Q9=0,"-",W9/Q9)</f>
        <v>0.16666666666667</v>
      </c>
      <c r="Y9" s="181">
        <v>13000</v>
      </c>
      <c r="Z9" s="182">
        <f>IFERROR(Y9/Q9,"-")</f>
        <v>1083.3333333333</v>
      </c>
      <c r="AA9" s="182">
        <f>IFERROR(Y9/W9,"-")</f>
        <v>6500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0.083333333333333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0.083333333333333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4</v>
      </c>
      <c r="BG9" s="110">
        <f>IF(Q9=0,"",IF(BF9=0,"",(BF9/Q9)))</f>
        <v>0.33333333333333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0.16666666666667</v>
      </c>
      <c r="BZ9" s="125">
        <v>2</v>
      </c>
      <c r="CA9" s="126">
        <f>IFERROR(BZ9/BX9,"-")</f>
        <v>1</v>
      </c>
      <c r="CB9" s="127">
        <v>13000</v>
      </c>
      <c r="CC9" s="128">
        <f>IFERROR(CB9/BX9,"-")</f>
        <v>6500</v>
      </c>
      <c r="CD9" s="129">
        <v>1</v>
      </c>
      <c r="CE9" s="129">
        <v>1</v>
      </c>
      <c r="CF9" s="129"/>
      <c r="CG9" s="130">
        <v>1</v>
      </c>
      <c r="CH9" s="131">
        <f>IF(Q9=0,"",IF(CG9=0,"",(CG9/Q9)))</f>
        <v>0.083333333333333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2</v>
      </c>
      <c r="CQ9" s="138">
        <v>13000</v>
      </c>
      <c r="CR9" s="138">
        <v>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4.0117647058824</v>
      </c>
      <c r="B10" s="184" t="s">
        <v>149</v>
      </c>
      <c r="C10" s="184" t="s">
        <v>143</v>
      </c>
      <c r="D10" s="184" t="s">
        <v>150</v>
      </c>
      <c r="E10" s="184" t="s">
        <v>145</v>
      </c>
      <c r="F10" s="184"/>
      <c r="G10" s="184" t="s">
        <v>61</v>
      </c>
      <c r="H10" s="87" t="s">
        <v>151</v>
      </c>
      <c r="I10" s="87" t="s">
        <v>152</v>
      </c>
      <c r="J10" s="87" t="s">
        <v>153</v>
      </c>
      <c r="K10" s="176">
        <v>85000</v>
      </c>
      <c r="L10" s="79">
        <v>16</v>
      </c>
      <c r="M10" s="79">
        <v>0</v>
      </c>
      <c r="N10" s="79">
        <v>51</v>
      </c>
      <c r="O10" s="88">
        <v>7</v>
      </c>
      <c r="P10" s="89">
        <v>0</v>
      </c>
      <c r="Q10" s="90">
        <f>O10+P10</f>
        <v>7</v>
      </c>
      <c r="R10" s="80">
        <f>IFERROR(Q10/N10,"-")</f>
        <v>0.13725490196078</v>
      </c>
      <c r="S10" s="79">
        <v>2</v>
      </c>
      <c r="T10" s="79">
        <v>1</v>
      </c>
      <c r="U10" s="80">
        <f>IFERROR(T10/(Q10),"-")</f>
        <v>0.14285714285714</v>
      </c>
      <c r="V10" s="81">
        <f>IFERROR(K10/SUM(Q10:Q11),"-")</f>
        <v>4047.619047619</v>
      </c>
      <c r="W10" s="82">
        <v>1</v>
      </c>
      <c r="X10" s="80">
        <f>IF(Q10=0,"-",W10/Q10)</f>
        <v>0.14285714285714</v>
      </c>
      <c r="Y10" s="181">
        <v>20000</v>
      </c>
      <c r="Z10" s="182">
        <f>IFERROR(Y10/Q10,"-")</f>
        <v>2857.1428571429</v>
      </c>
      <c r="AA10" s="182">
        <f>IFERROR(Y10/W10,"-")</f>
        <v>20000</v>
      </c>
      <c r="AB10" s="176">
        <f>SUM(Y10:Y11)-SUM(K10:K11)</f>
        <v>256000</v>
      </c>
      <c r="AC10" s="83">
        <f>SUM(Y10:Y11)/SUM(K10:K11)</f>
        <v>4.0117647058824</v>
      </c>
      <c r="AD10" s="77"/>
      <c r="AE10" s="91">
        <v>1</v>
      </c>
      <c r="AF10" s="92">
        <f>IF(Q10=0,"",IF(AE10=0,"",(AE10/Q10)))</f>
        <v>0.14285714285714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2</v>
      </c>
      <c r="AO10" s="98">
        <f>IF(Q10=0,"",IF(AN10=0,"",(AN10/Q10)))</f>
        <v>0.28571428571429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0.14285714285714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0.42857142857143</v>
      </c>
      <c r="BQ10" s="118">
        <v>1</v>
      </c>
      <c r="BR10" s="119">
        <f>IFERROR(BQ10/BO10,"-")</f>
        <v>0.33333333333333</v>
      </c>
      <c r="BS10" s="120">
        <v>20000</v>
      </c>
      <c r="BT10" s="121">
        <f>IFERROR(BS10/BO10,"-")</f>
        <v>6666.6666666667</v>
      </c>
      <c r="BU10" s="122"/>
      <c r="BV10" s="122"/>
      <c r="BW10" s="122">
        <v>1</v>
      </c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20000</v>
      </c>
      <c r="CR10" s="138">
        <v>20000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154</v>
      </c>
      <c r="C11" s="184" t="s">
        <v>143</v>
      </c>
      <c r="D11" s="184"/>
      <c r="E11" s="184"/>
      <c r="F11" s="184"/>
      <c r="G11" s="184" t="s">
        <v>76</v>
      </c>
      <c r="H11" s="87"/>
      <c r="I11" s="87"/>
      <c r="J11" s="87"/>
      <c r="K11" s="176"/>
      <c r="L11" s="79">
        <v>71</v>
      </c>
      <c r="M11" s="79">
        <v>49</v>
      </c>
      <c r="N11" s="79">
        <v>64</v>
      </c>
      <c r="O11" s="88">
        <v>14</v>
      </c>
      <c r="P11" s="89">
        <v>0</v>
      </c>
      <c r="Q11" s="90">
        <f>O11+P11</f>
        <v>14</v>
      </c>
      <c r="R11" s="80">
        <f>IFERROR(Q11/N11,"-")</f>
        <v>0.21875</v>
      </c>
      <c r="S11" s="79">
        <v>5</v>
      </c>
      <c r="T11" s="79">
        <v>4</v>
      </c>
      <c r="U11" s="80">
        <f>IFERROR(T11/(Q11),"-")</f>
        <v>0.28571428571429</v>
      </c>
      <c r="V11" s="81"/>
      <c r="W11" s="82">
        <v>7</v>
      </c>
      <c r="X11" s="80">
        <f>IF(Q11=0,"-",W11/Q11)</f>
        <v>0.5</v>
      </c>
      <c r="Y11" s="181">
        <v>321000</v>
      </c>
      <c r="Z11" s="182">
        <f>IFERROR(Y11/Q11,"-")</f>
        <v>22928.571428571</v>
      </c>
      <c r="AA11" s="182">
        <f>IFERROR(Y11/W11,"-")</f>
        <v>45857.142857143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0.071428571428571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2</v>
      </c>
      <c r="AX11" s="104">
        <f>IF(Q11=0,"",IF(AW11=0,"",(AW11/Q11)))</f>
        <v>0.14285714285714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3</v>
      </c>
      <c r="BG11" s="110">
        <f>IF(Q11=0,"",IF(BF11=0,"",(BF11/Q11)))</f>
        <v>0.21428571428571</v>
      </c>
      <c r="BH11" s="109">
        <v>1</v>
      </c>
      <c r="BI11" s="111">
        <f>IFERROR(BH11/BF11,"-")</f>
        <v>0.33333333333333</v>
      </c>
      <c r="BJ11" s="112">
        <v>3000</v>
      </c>
      <c r="BK11" s="113">
        <f>IFERROR(BJ11/BF11,"-")</f>
        <v>1000</v>
      </c>
      <c r="BL11" s="114">
        <v>1</v>
      </c>
      <c r="BM11" s="114"/>
      <c r="BN11" s="114"/>
      <c r="BO11" s="116">
        <v>7</v>
      </c>
      <c r="BP11" s="117">
        <f>IF(Q11=0,"",IF(BO11=0,"",(BO11/Q11)))</f>
        <v>0.5</v>
      </c>
      <c r="BQ11" s="118">
        <v>5</v>
      </c>
      <c r="BR11" s="119">
        <f>IFERROR(BQ11/BO11,"-")</f>
        <v>0.71428571428571</v>
      </c>
      <c r="BS11" s="120">
        <v>155000</v>
      </c>
      <c r="BT11" s="121">
        <f>IFERROR(BS11/BO11,"-")</f>
        <v>22142.857142857</v>
      </c>
      <c r="BU11" s="122">
        <v>1</v>
      </c>
      <c r="BV11" s="122">
        <v>1</v>
      </c>
      <c r="BW11" s="122">
        <v>3</v>
      </c>
      <c r="BX11" s="123">
        <v>1</v>
      </c>
      <c r="BY11" s="124">
        <f>IF(Q11=0,"",IF(BX11=0,"",(BX11/Q11)))</f>
        <v>0.071428571428571</v>
      </c>
      <c r="BZ11" s="125">
        <v>1</v>
      </c>
      <c r="CA11" s="126">
        <f>IFERROR(BZ11/BX11,"-")</f>
        <v>1</v>
      </c>
      <c r="CB11" s="127">
        <v>163000</v>
      </c>
      <c r="CC11" s="128">
        <f>IFERROR(CB11/BX11,"-")</f>
        <v>163000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7</v>
      </c>
      <c r="CQ11" s="138">
        <v>321000</v>
      </c>
      <c r="CR11" s="138">
        <v>163000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2.9384615384615</v>
      </c>
      <c r="B12" s="184" t="s">
        <v>155</v>
      </c>
      <c r="C12" s="184" t="s">
        <v>143</v>
      </c>
      <c r="D12" s="184" t="s">
        <v>144</v>
      </c>
      <c r="E12" s="184" t="s">
        <v>156</v>
      </c>
      <c r="F12" s="184"/>
      <c r="G12" s="184" t="s">
        <v>61</v>
      </c>
      <c r="H12" s="87" t="s">
        <v>157</v>
      </c>
      <c r="I12" s="87" t="s">
        <v>158</v>
      </c>
      <c r="J12" s="87" t="s">
        <v>159</v>
      </c>
      <c r="K12" s="176">
        <v>65000</v>
      </c>
      <c r="L12" s="79">
        <v>0</v>
      </c>
      <c r="M12" s="79">
        <v>0</v>
      </c>
      <c r="N12" s="79">
        <v>20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>
        <f>IFERROR(K12/SUM(Q12:Q13),"-")</f>
        <v>5909.0909090909</v>
      </c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>
        <f>SUM(Y12:Y13)-SUM(K12:K13)</f>
        <v>126000</v>
      </c>
      <c r="AC12" s="83">
        <f>SUM(Y12:Y13)/SUM(K12:K13)</f>
        <v>2.9384615384615</v>
      </c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160</v>
      </c>
      <c r="C13" s="184" t="s">
        <v>143</v>
      </c>
      <c r="D13" s="184"/>
      <c r="E13" s="184"/>
      <c r="F13" s="184"/>
      <c r="G13" s="184" t="s">
        <v>76</v>
      </c>
      <c r="H13" s="87"/>
      <c r="I13" s="87"/>
      <c r="J13" s="87"/>
      <c r="K13" s="176"/>
      <c r="L13" s="79">
        <v>52</v>
      </c>
      <c r="M13" s="79">
        <v>35</v>
      </c>
      <c r="N13" s="79">
        <v>31</v>
      </c>
      <c r="O13" s="88">
        <v>11</v>
      </c>
      <c r="P13" s="89">
        <v>0</v>
      </c>
      <c r="Q13" s="90">
        <f>O13+P13</f>
        <v>11</v>
      </c>
      <c r="R13" s="80">
        <f>IFERROR(Q13/N13,"-")</f>
        <v>0.35483870967742</v>
      </c>
      <c r="S13" s="79">
        <v>3</v>
      </c>
      <c r="T13" s="79">
        <v>1</v>
      </c>
      <c r="U13" s="80">
        <f>IFERROR(T13/(Q13),"-")</f>
        <v>0.090909090909091</v>
      </c>
      <c r="V13" s="81"/>
      <c r="W13" s="82">
        <v>2</v>
      </c>
      <c r="X13" s="80">
        <f>IF(Q13=0,"-",W13/Q13)</f>
        <v>0.18181818181818</v>
      </c>
      <c r="Y13" s="181">
        <v>191000</v>
      </c>
      <c r="Z13" s="182">
        <f>IFERROR(Y13/Q13,"-")</f>
        <v>17363.636363636</v>
      </c>
      <c r="AA13" s="182">
        <f>IFERROR(Y13/W13,"-")</f>
        <v>95500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0.090909090909091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3</v>
      </c>
      <c r="BG13" s="110">
        <f>IF(Q13=0,"",IF(BF13=0,"",(BF13/Q13)))</f>
        <v>0.27272727272727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4</v>
      </c>
      <c r="BP13" s="117">
        <f>IF(Q13=0,"",IF(BO13=0,"",(BO13/Q13)))</f>
        <v>0.36363636363636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0.090909090909091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2</v>
      </c>
      <c r="CH13" s="131">
        <f>IF(Q13=0,"",IF(CG13=0,"",(CG13/Q13)))</f>
        <v>0.18181818181818</v>
      </c>
      <c r="CI13" s="132">
        <v>2</v>
      </c>
      <c r="CJ13" s="133">
        <f>IFERROR(CI13/CG13,"-")</f>
        <v>1</v>
      </c>
      <c r="CK13" s="134">
        <v>191000</v>
      </c>
      <c r="CL13" s="135">
        <f>IFERROR(CK13/CG13,"-")</f>
        <v>95500</v>
      </c>
      <c r="CM13" s="136"/>
      <c r="CN13" s="136"/>
      <c r="CO13" s="136">
        <v>2</v>
      </c>
      <c r="CP13" s="137">
        <v>2</v>
      </c>
      <c r="CQ13" s="138">
        <v>191000</v>
      </c>
      <c r="CR13" s="138">
        <v>178000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>
        <f>AC14</f>
        <v>6.1333333333333</v>
      </c>
      <c r="B14" s="184" t="s">
        <v>161</v>
      </c>
      <c r="C14" s="184" t="s">
        <v>143</v>
      </c>
      <c r="D14" s="184" t="s">
        <v>150</v>
      </c>
      <c r="E14" s="184" t="s">
        <v>145</v>
      </c>
      <c r="F14" s="184"/>
      <c r="G14" s="184" t="s">
        <v>61</v>
      </c>
      <c r="H14" s="87" t="s">
        <v>162</v>
      </c>
      <c r="I14" s="87" t="s">
        <v>139</v>
      </c>
      <c r="J14" s="87" t="s">
        <v>159</v>
      </c>
      <c r="K14" s="176">
        <v>45000</v>
      </c>
      <c r="L14" s="79">
        <v>16</v>
      </c>
      <c r="M14" s="79">
        <v>0</v>
      </c>
      <c r="N14" s="79">
        <v>39</v>
      </c>
      <c r="O14" s="88">
        <v>9</v>
      </c>
      <c r="P14" s="89">
        <v>0</v>
      </c>
      <c r="Q14" s="90">
        <f>O14+P14</f>
        <v>9</v>
      </c>
      <c r="R14" s="80">
        <f>IFERROR(Q14/N14,"-")</f>
        <v>0.23076923076923</v>
      </c>
      <c r="S14" s="79">
        <v>3</v>
      </c>
      <c r="T14" s="79">
        <v>2</v>
      </c>
      <c r="U14" s="80">
        <f>IFERROR(T14/(Q14),"-")</f>
        <v>0.22222222222222</v>
      </c>
      <c r="V14" s="81">
        <f>IFERROR(K14/SUM(Q14:Q15),"-")</f>
        <v>1956.5217391304</v>
      </c>
      <c r="W14" s="82">
        <v>2</v>
      </c>
      <c r="X14" s="80">
        <f>IF(Q14=0,"-",W14/Q14)</f>
        <v>0.22222222222222</v>
      </c>
      <c r="Y14" s="181">
        <v>63000</v>
      </c>
      <c r="Z14" s="182">
        <f>IFERROR(Y14/Q14,"-")</f>
        <v>7000</v>
      </c>
      <c r="AA14" s="182">
        <f>IFERROR(Y14/W14,"-")</f>
        <v>31500</v>
      </c>
      <c r="AB14" s="176">
        <f>SUM(Y14:Y15)-SUM(K14:K15)</f>
        <v>231000</v>
      </c>
      <c r="AC14" s="83">
        <f>SUM(Y14:Y15)/SUM(K14:K15)</f>
        <v>6.1333333333333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0.11111111111111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0.11111111111111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4</v>
      </c>
      <c r="BG14" s="110">
        <f>IF(Q14=0,"",IF(BF14=0,"",(BF14/Q14)))</f>
        <v>0.44444444444444</v>
      </c>
      <c r="BH14" s="109">
        <v>1</v>
      </c>
      <c r="BI14" s="111">
        <f>IFERROR(BH14/BF14,"-")</f>
        <v>0.25</v>
      </c>
      <c r="BJ14" s="112">
        <v>3000</v>
      </c>
      <c r="BK14" s="113">
        <f>IFERROR(BJ14/BF14,"-")</f>
        <v>750</v>
      </c>
      <c r="BL14" s="114">
        <v>1</v>
      </c>
      <c r="BM14" s="114"/>
      <c r="BN14" s="114"/>
      <c r="BO14" s="116">
        <v>3</v>
      </c>
      <c r="BP14" s="117">
        <f>IF(Q14=0,"",IF(BO14=0,"",(BO14/Q14)))</f>
        <v>0.33333333333333</v>
      </c>
      <c r="BQ14" s="118">
        <v>1</v>
      </c>
      <c r="BR14" s="119">
        <f>IFERROR(BQ14/BO14,"-")</f>
        <v>0.33333333333333</v>
      </c>
      <c r="BS14" s="120">
        <v>60000</v>
      </c>
      <c r="BT14" s="121">
        <f>IFERROR(BS14/BO14,"-")</f>
        <v>20000</v>
      </c>
      <c r="BU14" s="122"/>
      <c r="BV14" s="122"/>
      <c r="BW14" s="122">
        <v>1</v>
      </c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63000</v>
      </c>
      <c r="CR14" s="138">
        <v>60000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163</v>
      </c>
      <c r="C15" s="184" t="s">
        <v>143</v>
      </c>
      <c r="D15" s="184"/>
      <c r="E15" s="184"/>
      <c r="F15" s="184"/>
      <c r="G15" s="184" t="s">
        <v>76</v>
      </c>
      <c r="H15" s="87"/>
      <c r="I15" s="87"/>
      <c r="J15" s="87"/>
      <c r="K15" s="176"/>
      <c r="L15" s="79">
        <v>87</v>
      </c>
      <c r="M15" s="79">
        <v>40</v>
      </c>
      <c r="N15" s="79">
        <v>71</v>
      </c>
      <c r="O15" s="88">
        <v>14</v>
      </c>
      <c r="P15" s="89">
        <v>0</v>
      </c>
      <c r="Q15" s="90">
        <f>O15+P15</f>
        <v>14</v>
      </c>
      <c r="R15" s="80">
        <f>IFERROR(Q15/N15,"-")</f>
        <v>0.19718309859155</v>
      </c>
      <c r="S15" s="79">
        <v>7</v>
      </c>
      <c r="T15" s="79">
        <v>1</v>
      </c>
      <c r="U15" s="80">
        <f>IFERROR(T15/(Q15),"-")</f>
        <v>0.071428571428571</v>
      </c>
      <c r="V15" s="81"/>
      <c r="W15" s="82">
        <v>8</v>
      </c>
      <c r="X15" s="80">
        <f>IF(Q15=0,"-",W15/Q15)</f>
        <v>0.57142857142857</v>
      </c>
      <c r="Y15" s="181">
        <v>213000</v>
      </c>
      <c r="Z15" s="182">
        <f>IFERROR(Y15/Q15,"-")</f>
        <v>15214.285714286</v>
      </c>
      <c r="AA15" s="182">
        <f>IFERROR(Y15/W15,"-")</f>
        <v>26625</v>
      </c>
      <c r="AB15" s="176"/>
      <c r="AC15" s="83"/>
      <c r="AD15" s="77"/>
      <c r="AE15" s="91">
        <v>1</v>
      </c>
      <c r="AF15" s="92">
        <f>IF(Q15=0,"",IF(AE15=0,"",(AE15/Q15)))</f>
        <v>0.071428571428571</v>
      </c>
      <c r="AG15" s="91">
        <v>1</v>
      </c>
      <c r="AH15" s="93">
        <f>IFERROR(AG15/AE15,"-")</f>
        <v>1</v>
      </c>
      <c r="AI15" s="94">
        <v>26000</v>
      </c>
      <c r="AJ15" s="95">
        <f>IFERROR(AI15/AE15,"-")</f>
        <v>26000</v>
      </c>
      <c r="AK15" s="96"/>
      <c r="AL15" s="96"/>
      <c r="AM15" s="96">
        <v>1</v>
      </c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2</v>
      </c>
      <c r="AX15" s="104">
        <f>IF(Q15=0,"",IF(AW15=0,"",(AW15/Q15)))</f>
        <v>0.14285714285714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3</v>
      </c>
      <c r="BG15" s="110">
        <f>IF(Q15=0,"",IF(BF15=0,"",(BF15/Q15)))</f>
        <v>0.21428571428571</v>
      </c>
      <c r="BH15" s="109">
        <v>2</v>
      </c>
      <c r="BI15" s="111">
        <f>IFERROR(BH15/BF15,"-")</f>
        <v>0.66666666666667</v>
      </c>
      <c r="BJ15" s="112">
        <v>16000</v>
      </c>
      <c r="BK15" s="113">
        <f>IFERROR(BJ15/BF15,"-")</f>
        <v>5333.3333333333</v>
      </c>
      <c r="BL15" s="114">
        <v>1</v>
      </c>
      <c r="BM15" s="114"/>
      <c r="BN15" s="114">
        <v>1</v>
      </c>
      <c r="BO15" s="116">
        <v>5</v>
      </c>
      <c r="BP15" s="117">
        <f>IF(Q15=0,"",IF(BO15=0,"",(BO15/Q15)))</f>
        <v>0.35714285714286</v>
      </c>
      <c r="BQ15" s="118">
        <v>3</v>
      </c>
      <c r="BR15" s="119">
        <f>IFERROR(BQ15/BO15,"-")</f>
        <v>0.6</v>
      </c>
      <c r="BS15" s="120">
        <v>23000</v>
      </c>
      <c r="BT15" s="121">
        <f>IFERROR(BS15/BO15,"-")</f>
        <v>4600</v>
      </c>
      <c r="BU15" s="122">
        <v>2</v>
      </c>
      <c r="BV15" s="122">
        <v>1</v>
      </c>
      <c r="BW15" s="122"/>
      <c r="BX15" s="123">
        <v>1</v>
      </c>
      <c r="BY15" s="124">
        <f>IF(Q15=0,"",IF(BX15=0,"",(BX15/Q15)))</f>
        <v>0.071428571428571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>
        <v>2</v>
      </c>
      <c r="CH15" s="131">
        <f>IF(Q15=0,"",IF(CG15=0,"",(CG15/Q15)))</f>
        <v>0.14285714285714</v>
      </c>
      <c r="CI15" s="132">
        <v>2</v>
      </c>
      <c r="CJ15" s="133">
        <f>IFERROR(CI15/CG15,"-")</f>
        <v>1</v>
      </c>
      <c r="CK15" s="134">
        <v>148000</v>
      </c>
      <c r="CL15" s="135">
        <f>IFERROR(CK15/CG15,"-")</f>
        <v>74000</v>
      </c>
      <c r="CM15" s="136"/>
      <c r="CN15" s="136"/>
      <c r="CO15" s="136">
        <v>2</v>
      </c>
      <c r="CP15" s="137">
        <v>8</v>
      </c>
      <c r="CQ15" s="138">
        <v>213000</v>
      </c>
      <c r="CR15" s="138">
        <v>96000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4.528</v>
      </c>
      <c r="B16" s="184" t="s">
        <v>164</v>
      </c>
      <c r="C16" s="184" t="s">
        <v>143</v>
      </c>
      <c r="D16" s="184" t="s">
        <v>165</v>
      </c>
      <c r="E16" s="184" t="s">
        <v>156</v>
      </c>
      <c r="F16" s="184"/>
      <c r="G16" s="184" t="s">
        <v>61</v>
      </c>
      <c r="H16" s="87" t="s">
        <v>166</v>
      </c>
      <c r="I16" s="87" t="s">
        <v>158</v>
      </c>
      <c r="J16" s="87" t="s">
        <v>167</v>
      </c>
      <c r="K16" s="176">
        <v>125000</v>
      </c>
      <c r="L16" s="79">
        <v>4</v>
      </c>
      <c r="M16" s="79">
        <v>0</v>
      </c>
      <c r="N16" s="79">
        <v>18</v>
      </c>
      <c r="O16" s="88">
        <v>0</v>
      </c>
      <c r="P16" s="89">
        <v>0</v>
      </c>
      <c r="Q16" s="90">
        <f>O16+P16</f>
        <v>0</v>
      </c>
      <c r="R16" s="80">
        <f>IFERROR(Q16/N16,"-")</f>
        <v>0</v>
      </c>
      <c r="S16" s="79">
        <v>0</v>
      </c>
      <c r="T16" s="79">
        <v>0</v>
      </c>
      <c r="U16" s="80" t="str">
        <f>IFERROR(T16/(Q16),"-")</f>
        <v>-</v>
      </c>
      <c r="V16" s="81">
        <f>IFERROR(K16/SUM(Q16:Q17),"-")</f>
        <v>8333.3333333333</v>
      </c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>
        <f>SUM(Y16:Y17)-SUM(K16:K17)</f>
        <v>441000</v>
      </c>
      <c r="AC16" s="83">
        <f>SUM(Y16:Y17)/SUM(K16:K17)</f>
        <v>4.528</v>
      </c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168</v>
      </c>
      <c r="C17" s="184" t="s">
        <v>143</v>
      </c>
      <c r="D17" s="184"/>
      <c r="E17" s="184"/>
      <c r="F17" s="184"/>
      <c r="G17" s="184" t="s">
        <v>76</v>
      </c>
      <c r="H17" s="87"/>
      <c r="I17" s="87"/>
      <c r="J17" s="87"/>
      <c r="K17" s="176"/>
      <c r="L17" s="79">
        <v>84</v>
      </c>
      <c r="M17" s="79">
        <v>55</v>
      </c>
      <c r="N17" s="79">
        <v>35</v>
      </c>
      <c r="O17" s="88">
        <v>15</v>
      </c>
      <c r="P17" s="89">
        <v>0</v>
      </c>
      <c r="Q17" s="90">
        <f>O17+P17</f>
        <v>15</v>
      </c>
      <c r="R17" s="80">
        <f>IFERROR(Q17/N17,"-")</f>
        <v>0.42857142857143</v>
      </c>
      <c r="S17" s="79">
        <v>8</v>
      </c>
      <c r="T17" s="79">
        <v>2</v>
      </c>
      <c r="U17" s="80">
        <f>IFERROR(T17/(Q17),"-")</f>
        <v>0.13333333333333</v>
      </c>
      <c r="V17" s="81"/>
      <c r="W17" s="82">
        <v>7</v>
      </c>
      <c r="X17" s="80">
        <f>IF(Q17=0,"-",W17/Q17)</f>
        <v>0.46666666666667</v>
      </c>
      <c r="Y17" s="181">
        <v>566000</v>
      </c>
      <c r="Z17" s="182">
        <f>IFERROR(Y17/Q17,"-")</f>
        <v>37733.333333333</v>
      </c>
      <c r="AA17" s="182">
        <f>IFERROR(Y17/W17,"-")</f>
        <v>80857.142857143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0.066666666666667</v>
      </c>
      <c r="AY17" s="103">
        <v>1</v>
      </c>
      <c r="AZ17" s="105">
        <f>IFERROR(AY17/AW17,"-")</f>
        <v>1</v>
      </c>
      <c r="BA17" s="106">
        <v>5000</v>
      </c>
      <c r="BB17" s="107">
        <f>IFERROR(BA17/AW17,"-")</f>
        <v>5000</v>
      </c>
      <c r="BC17" s="108">
        <v>1</v>
      </c>
      <c r="BD17" s="108"/>
      <c r="BE17" s="108"/>
      <c r="BF17" s="109">
        <v>1</v>
      </c>
      <c r="BG17" s="110">
        <f>IF(Q17=0,"",IF(BF17=0,"",(BF17/Q17)))</f>
        <v>0.066666666666667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8</v>
      </c>
      <c r="BP17" s="117">
        <f>IF(Q17=0,"",IF(BO17=0,"",(BO17/Q17)))</f>
        <v>0.53333333333333</v>
      </c>
      <c r="BQ17" s="118">
        <v>3</v>
      </c>
      <c r="BR17" s="119">
        <f>IFERROR(BQ17/BO17,"-")</f>
        <v>0.375</v>
      </c>
      <c r="BS17" s="120">
        <v>78000</v>
      </c>
      <c r="BT17" s="121">
        <f>IFERROR(BS17/BO17,"-")</f>
        <v>9750</v>
      </c>
      <c r="BU17" s="122">
        <v>1</v>
      </c>
      <c r="BV17" s="122"/>
      <c r="BW17" s="122">
        <v>2</v>
      </c>
      <c r="BX17" s="123">
        <v>5</v>
      </c>
      <c r="BY17" s="124">
        <f>IF(Q17=0,"",IF(BX17=0,"",(BX17/Q17)))</f>
        <v>0.33333333333333</v>
      </c>
      <c r="BZ17" s="125">
        <v>3</v>
      </c>
      <c r="CA17" s="126">
        <f>IFERROR(BZ17/BX17,"-")</f>
        <v>0.6</v>
      </c>
      <c r="CB17" s="127">
        <v>483000</v>
      </c>
      <c r="CC17" s="128">
        <f>IFERROR(CB17/BX17,"-")</f>
        <v>96600</v>
      </c>
      <c r="CD17" s="129"/>
      <c r="CE17" s="129">
        <v>2</v>
      </c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7</v>
      </c>
      <c r="CQ17" s="138">
        <v>566000</v>
      </c>
      <c r="CR17" s="138">
        <v>453000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30"/>
      <c r="B18" s="84"/>
      <c r="C18" s="84"/>
      <c r="D18" s="85"/>
      <c r="E18" s="85"/>
      <c r="F18" s="85"/>
      <c r="G18" s="86"/>
      <c r="H18" s="87"/>
      <c r="I18" s="87"/>
      <c r="J18" s="87"/>
      <c r="K18" s="177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78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1.9723684210526</v>
      </c>
      <c r="B20" s="39"/>
      <c r="C20" s="39"/>
      <c r="D20" s="39"/>
      <c r="E20" s="39"/>
      <c r="F20" s="39"/>
      <c r="G20" s="39"/>
      <c r="H20" s="40" t="s">
        <v>169</v>
      </c>
      <c r="I20" s="40"/>
      <c r="J20" s="40"/>
      <c r="K20" s="179">
        <f>SUM(K6:K19)</f>
        <v>760000</v>
      </c>
      <c r="L20" s="41">
        <f>SUM(L6:L19)</f>
        <v>474</v>
      </c>
      <c r="M20" s="41">
        <f>SUM(M6:M19)</f>
        <v>243</v>
      </c>
      <c r="N20" s="41">
        <f>SUM(N6:N19)</f>
        <v>478</v>
      </c>
      <c r="O20" s="41">
        <f>SUM(O6:O19)</f>
        <v>105</v>
      </c>
      <c r="P20" s="41">
        <f>SUM(P6:P19)</f>
        <v>2</v>
      </c>
      <c r="Q20" s="41">
        <f>SUM(Q6:Q19)</f>
        <v>107</v>
      </c>
      <c r="R20" s="42">
        <f>IFERROR(Q20/N20,"-")</f>
        <v>0.22384937238494</v>
      </c>
      <c r="S20" s="76">
        <f>SUM(S6:S19)</f>
        <v>42</v>
      </c>
      <c r="T20" s="76">
        <f>SUM(T6:T19)</f>
        <v>17</v>
      </c>
      <c r="U20" s="42">
        <f>IFERROR(S20/Q20,"-")</f>
        <v>0.39252336448598</v>
      </c>
      <c r="V20" s="43">
        <f>IFERROR(K20/Q20,"-")</f>
        <v>7102.8037383178</v>
      </c>
      <c r="W20" s="44">
        <f>SUM(W6:W19)</f>
        <v>35</v>
      </c>
      <c r="X20" s="42">
        <f>IFERROR(W20/Q20,"-")</f>
        <v>0.32710280373832</v>
      </c>
      <c r="Y20" s="179">
        <f>SUM(Y6:Y19)</f>
        <v>1499000</v>
      </c>
      <c r="Z20" s="179">
        <f>IFERROR(Y20/Q20,"-")</f>
        <v>14009.345794393</v>
      </c>
      <c r="AA20" s="179">
        <f>IFERROR(Y20/W20,"-")</f>
        <v>42828.571428571</v>
      </c>
      <c r="AB20" s="179">
        <f>Y20-K20</f>
        <v>739000</v>
      </c>
      <c r="AC20" s="45">
        <f>Y20/K20</f>
        <v>1.9723684210526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