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<sst xmlns="http://schemas.openxmlformats.org/spreadsheetml/2006/main" uniqueCount="85">
  <si>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</si>
  <si>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</si>
  <si>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</si>
  <si>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</si>
  <si>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</si>
  <si>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</si>
  <si>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</si>
  <si>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</si>
  <si>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</si>
  <si>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</si>
  <si>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</si>
  <si>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</si>
  <si>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</si>
  <si>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</si>
  <si>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</si>
  <si>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</si>
  <si>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</si>
  <si>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</si>
  <si>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</si>
  <si>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</si>
  <si>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</si>
  <si>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</si>
  <si>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</si>
  <si>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</si>
  <si>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02月</t>
  </si>
  <si>
    <t>どきどき</t>
  </si>
  <si>
    <t>最終更新日</t>
  </si>
  <si>
    <t>05月29日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</si>
  <si>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</si>
  <si>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</si>
  <si>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</si>
  <si>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</si>
  <si>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</si>
  <si>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</si>
  <si>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</si>
  <si>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</si>
  <si>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</si>
  <si>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</si>
  <si>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</si>
  <si>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</si>
  <si>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</si>
  <si>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</si>
  <si>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</si>
  <si>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</si>
  <si>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</si>
  <si>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</si>
  <si>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</si>
  <si>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</si>
  <si>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</si>
  <si>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</si>
  <si>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</si>
  <si>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</si>
  <si>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</si>
  <si>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</si>
  <si>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</si>
  <si>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</si>
  <si>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</si>
  <si>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</si>
  <si>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</si>
  <si>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</si>
  <si>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sd1299</t>
  </si>
  <si>
    <t>①右女３</t>
  </si>
  <si>
    <t>107「70歳までの出会いリクルート」</t>
  </si>
  <si>
    <t>lp02</t>
  </si>
  <si>
    <t>スポニチ関西</t>
  </si>
  <si>
    <t>半2段つかみ20段保証</t>
  </si>
  <si>
    <t>20段保証</t>
  </si>
  <si>
    <t>sd1300</t>
  </si>
  <si>
    <t>②旧デイリー風</t>
  </si>
  <si>
    <t>108「ぶっ飛び出会い！！こんな優良サイト今までなかった」</t>
  </si>
  <si>
    <t>sd1301</t>
  </si>
  <si>
    <t>③新版</t>
  </si>
  <si>
    <t>109「人と人を出会わせる、ライフデザインワーク」</t>
  </si>
  <si>
    <t>sd1302</t>
  </si>
  <si>
    <t>④求人風</t>
  </si>
  <si>
    <t>110「出会いバブル到来」</t>
  </si>
  <si>
    <t>sd1303</t>
  </si>
  <si>
    <t>(空電共通)</t>
  </si>
  <si>
    <t>空電</t>
  </si>
  <si>
    <t>sd1304</t>
  </si>
  <si>
    <t>東スポ・大スポ・九スポ・中京</t>
  </si>
  <si>
    <t>記事枠</t>
  </si>
  <si>
    <t>2月27日(木)</t>
  </si>
  <si>
    <t>sd1305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</si>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</sst>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7</v>
      </c>
      <c r="D6" s="180">
        <v>576000</v>
      </c>
      <c r="E6" s="79">
        <v>444</v>
      </c>
      <c r="F6" s="79">
        <v>126</v>
      </c>
      <c r="G6" s="79">
        <v>566</v>
      </c>
      <c r="H6" s="89">
        <v>47</v>
      </c>
      <c r="I6" s="90">
        <v>0</v>
      </c>
      <c r="J6" s="143">
        <f>H6+I6</f>
        <v>47</v>
      </c>
      <c r="K6" s="80">
        <f>IFERROR(J6/G6,"-")</f>
        <v>0.083038869257951</v>
      </c>
      <c r="L6" s="79">
        <v>21</v>
      </c>
      <c r="M6" s="79">
        <v>11</v>
      </c>
      <c r="N6" s="80">
        <f>IFERROR(L6/J6,"-")</f>
        <v>0.4468085106383</v>
      </c>
      <c r="O6" s="81">
        <f>IFERROR(D6/J6,"-")</f>
        <v>12255.319148936</v>
      </c>
      <c r="P6" s="82">
        <v>19</v>
      </c>
      <c r="Q6" s="80">
        <f>IFERROR(P6/J6,"-")</f>
        <v>0.40425531914894</v>
      </c>
      <c r="R6" s="185">
        <v>639000</v>
      </c>
      <c r="S6" s="186">
        <f>IFERROR(R6/J6,"-")</f>
        <v>13595.744680851</v>
      </c>
      <c r="T6" s="186">
        <f>IFERROR(R6/P6,"-")</f>
        <v>33631.578947368</v>
      </c>
      <c r="U6" s="180">
        <f>IFERROR(R6-D6,"-")</f>
        <v>63000</v>
      </c>
      <c r="V6" s="83">
        <f>R6/D6</f>
        <v>1.109375</v>
      </c>
      <c r="W6" s="77"/>
      <c r="X6" s="142"/>
    </row>
    <row r="7" spans="1:24">
      <c r="A7" s="30"/>
      <c r="B7" s="85"/>
      <c r="C7" s="85"/>
      <c r="D7" s="181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187"/>
      <c r="S7" s="187"/>
      <c r="T7" s="187"/>
      <c r="U7" s="187"/>
      <c r="V7" s="33"/>
      <c r="W7" s="59"/>
      <c r="X7" s="142"/>
    </row>
    <row r="8" spans="1:24">
      <c r="A8" s="30"/>
      <c r="B8" s="37"/>
      <c r="C8" s="37"/>
      <c r="D8" s="182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19"/>
      <c r="B9" s="41"/>
      <c r="C9" s="41"/>
      <c r="D9" s="183">
        <f>SUM(D6:D7)</f>
        <v>576000</v>
      </c>
      <c r="E9" s="41">
        <f>SUM(E6:E7)</f>
        <v>444</v>
      </c>
      <c r="F9" s="41">
        <f>SUM(F6:F7)</f>
        <v>126</v>
      </c>
      <c r="G9" s="41">
        <f>SUM(G6:G7)</f>
        <v>566</v>
      </c>
      <c r="H9" s="41">
        <f>SUM(H6:H7)</f>
        <v>47</v>
      </c>
      <c r="I9" s="41">
        <f>SUM(I6:I7)</f>
        <v>0</v>
      </c>
      <c r="J9" s="41">
        <f>SUM(J6:J7)</f>
        <v>47</v>
      </c>
      <c r="K9" s="42">
        <f>IFERROR(J9/G9,"-")</f>
        <v>0.083038869257951</v>
      </c>
      <c r="L9" s="76">
        <f>SUM(L6:L7)</f>
        <v>21</v>
      </c>
      <c r="M9" s="76">
        <f>SUM(M6:M7)</f>
        <v>11</v>
      </c>
      <c r="N9" s="42">
        <f>IFERROR(L9/J9,"-")</f>
        <v>0.4468085106383</v>
      </c>
      <c r="O9" s="43">
        <f>IFERROR(D9/J9,"-")</f>
        <v>12255.319148936</v>
      </c>
      <c r="P9" s="44">
        <f>SUM(P6:P7)</f>
        <v>19</v>
      </c>
      <c r="Q9" s="42">
        <f>IFERROR(P9/J9,"-")</f>
        <v>0.40425531914894</v>
      </c>
      <c r="R9" s="183">
        <f>SUM(R6:R7)</f>
        <v>639000</v>
      </c>
      <c r="S9" s="183">
        <f>IFERROR(R9/J9,"-")</f>
        <v>13595.744680851</v>
      </c>
      <c r="T9" s="183">
        <f>IFERROR(P9/P9,"-")</f>
        <v>1</v>
      </c>
      <c r="U9" s="183">
        <f>SUM(U6:U7)</f>
        <v>63000</v>
      </c>
      <c r="V9" s="45">
        <f>IFERROR(R9/D9,"-")</f>
        <v>1.109375</v>
      </c>
      <c r="W9" s="58"/>
      <c r="X9" s="142"/>
    </row>
    <row r="10" spans="1:24">
      <c r="X10" s="142"/>
    </row>
    <row r="11" spans="1:24">
      <c r="X11" s="142"/>
    </row>
    <row r="12" spans="1:24">
      <c r="X12" s="142"/>
    </row>
    <row r="13" spans="1:24">
      <c r="X13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5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24</v>
      </c>
      <c r="B2" s="27" t="s">
        <v>25</v>
      </c>
      <c r="C2" s="1"/>
      <c r="G2" s="74"/>
      <c r="H2" s="74"/>
      <c r="I2" s="74"/>
      <c r="J2" s="75"/>
      <c r="K2" s="75"/>
      <c r="L2" s="75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28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29</v>
      </c>
      <c r="CP2" s="158" t="s">
        <v>30</v>
      </c>
      <c r="CQ2" s="146" t="s">
        <v>31</v>
      </c>
      <c r="CR2" s="147"/>
      <c r="CS2" s="148"/>
    </row>
    <row r="3" spans="1:98" customHeight="1" ht="14.25">
      <c r="A3" s="11" t="s">
        <v>32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33</v>
      </c>
      <c r="AE3" s="150"/>
      <c r="AF3" s="150"/>
      <c r="AG3" s="150"/>
      <c r="AH3" s="150"/>
      <c r="AI3" s="150"/>
      <c r="AJ3" s="150"/>
      <c r="AK3" s="150"/>
      <c r="AL3" s="150"/>
      <c r="AM3" s="161" t="s">
        <v>34</v>
      </c>
      <c r="AN3" s="162"/>
      <c r="AO3" s="162"/>
      <c r="AP3" s="162"/>
      <c r="AQ3" s="162"/>
      <c r="AR3" s="162"/>
      <c r="AS3" s="162"/>
      <c r="AT3" s="162"/>
      <c r="AU3" s="163"/>
      <c r="AV3" s="164" t="s">
        <v>35</v>
      </c>
      <c r="AW3" s="165"/>
      <c r="AX3" s="165"/>
      <c r="AY3" s="165"/>
      <c r="AZ3" s="165"/>
      <c r="BA3" s="165"/>
      <c r="BB3" s="165"/>
      <c r="BC3" s="165"/>
      <c r="BD3" s="166"/>
      <c r="BE3" s="167" t="s">
        <v>36</v>
      </c>
      <c r="BF3" s="168"/>
      <c r="BG3" s="168"/>
      <c r="BH3" s="168"/>
      <c r="BI3" s="168"/>
      <c r="BJ3" s="168"/>
      <c r="BK3" s="168"/>
      <c r="BL3" s="168"/>
      <c r="BM3" s="169"/>
      <c r="BN3" s="170" t="s">
        <v>37</v>
      </c>
      <c r="BO3" s="171"/>
      <c r="BP3" s="171"/>
      <c r="BQ3" s="171"/>
      <c r="BR3" s="171"/>
      <c r="BS3" s="171"/>
      <c r="BT3" s="171"/>
      <c r="BU3" s="171"/>
      <c r="BV3" s="172"/>
      <c r="BW3" s="173" t="s">
        <v>38</v>
      </c>
      <c r="BX3" s="174"/>
      <c r="BY3" s="174"/>
      <c r="BZ3" s="174"/>
      <c r="CA3" s="174"/>
      <c r="CB3" s="174"/>
      <c r="CC3" s="174"/>
      <c r="CD3" s="174"/>
      <c r="CE3" s="175"/>
      <c r="CF3" s="176" t="s">
        <v>39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40</v>
      </c>
      <c r="CR3" s="152"/>
      <c r="CS3" s="153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50</v>
      </c>
      <c r="AE4" s="46" t="s">
        <v>51</v>
      </c>
      <c r="AF4" s="46" t="s">
        <v>52</v>
      </c>
      <c r="AG4" s="46" t="s">
        <v>17</v>
      </c>
      <c r="AH4" s="46" t="s">
        <v>53</v>
      </c>
      <c r="AI4" s="46" t="s">
        <v>54</v>
      </c>
      <c r="AJ4" s="46" t="s">
        <v>55</v>
      </c>
      <c r="AK4" s="46" t="s">
        <v>56</v>
      </c>
      <c r="AL4" s="46" t="s">
        <v>57</v>
      </c>
      <c r="AM4" s="47" t="s">
        <v>50</v>
      </c>
      <c r="AN4" s="47" t="s">
        <v>51</v>
      </c>
      <c r="AO4" s="47" t="s">
        <v>52</v>
      </c>
      <c r="AP4" s="47" t="s">
        <v>17</v>
      </c>
      <c r="AQ4" s="47" t="s">
        <v>53</v>
      </c>
      <c r="AR4" s="47" t="s">
        <v>54</v>
      </c>
      <c r="AS4" s="47" t="s">
        <v>55</v>
      </c>
      <c r="AT4" s="47" t="s">
        <v>56</v>
      </c>
      <c r="AU4" s="47" t="s">
        <v>57</v>
      </c>
      <c r="AV4" s="48" t="s">
        <v>50</v>
      </c>
      <c r="AW4" s="48" t="s">
        <v>51</v>
      </c>
      <c r="AX4" s="48" t="s">
        <v>52</v>
      </c>
      <c r="AY4" s="48" t="s">
        <v>17</v>
      </c>
      <c r="AZ4" s="48" t="s">
        <v>53</v>
      </c>
      <c r="BA4" s="48" t="s">
        <v>54</v>
      </c>
      <c r="BB4" s="48" t="s">
        <v>55</v>
      </c>
      <c r="BC4" s="48" t="s">
        <v>56</v>
      </c>
      <c r="BD4" s="48" t="s">
        <v>57</v>
      </c>
      <c r="BE4" s="49" t="s">
        <v>50</v>
      </c>
      <c r="BF4" s="49" t="s">
        <v>51</v>
      </c>
      <c r="BG4" s="49" t="s">
        <v>52</v>
      </c>
      <c r="BH4" s="49" t="s">
        <v>17</v>
      </c>
      <c r="BI4" s="49" t="s">
        <v>53</v>
      </c>
      <c r="BJ4" s="49" t="s">
        <v>54</v>
      </c>
      <c r="BK4" s="49" t="s">
        <v>55</v>
      </c>
      <c r="BL4" s="49" t="s">
        <v>56</v>
      </c>
      <c r="BM4" s="49" t="s">
        <v>57</v>
      </c>
      <c r="BN4" s="116" t="s">
        <v>50</v>
      </c>
      <c r="BO4" s="116" t="s">
        <v>51</v>
      </c>
      <c r="BP4" s="116" t="s">
        <v>52</v>
      </c>
      <c r="BQ4" s="116" t="s">
        <v>17</v>
      </c>
      <c r="BR4" s="116" t="s">
        <v>53</v>
      </c>
      <c r="BS4" s="116" t="s">
        <v>54</v>
      </c>
      <c r="BT4" s="116" t="s">
        <v>55</v>
      </c>
      <c r="BU4" s="116" t="s">
        <v>56</v>
      </c>
      <c r="BV4" s="116" t="s">
        <v>57</v>
      </c>
      <c r="BW4" s="50" t="s">
        <v>50</v>
      </c>
      <c r="BX4" s="50" t="s">
        <v>51</v>
      </c>
      <c r="BY4" s="50" t="s">
        <v>52</v>
      </c>
      <c r="BZ4" s="50" t="s">
        <v>17</v>
      </c>
      <c r="CA4" s="50" t="s">
        <v>53</v>
      </c>
      <c r="CB4" s="50" t="s">
        <v>54</v>
      </c>
      <c r="CC4" s="50" t="s">
        <v>55</v>
      </c>
      <c r="CD4" s="50" t="s">
        <v>56</v>
      </c>
      <c r="CE4" s="50" t="s">
        <v>57</v>
      </c>
      <c r="CF4" s="51" t="s">
        <v>50</v>
      </c>
      <c r="CG4" s="51" t="s">
        <v>51</v>
      </c>
      <c r="CH4" s="51" t="s">
        <v>52</v>
      </c>
      <c r="CI4" s="51" t="s">
        <v>17</v>
      </c>
      <c r="CJ4" s="51" t="s">
        <v>53</v>
      </c>
      <c r="CK4" s="51" t="s">
        <v>54</v>
      </c>
      <c r="CL4" s="51" t="s">
        <v>55</v>
      </c>
      <c r="CM4" s="51" t="s">
        <v>56</v>
      </c>
      <c r="CN4" s="51" t="s">
        <v>57</v>
      </c>
      <c r="CO4" s="157"/>
      <c r="CP4" s="160"/>
      <c r="CQ4" s="52" t="s">
        <v>58</v>
      </c>
      <c r="CR4" s="52" t="s">
        <v>59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1.2770833333333</v>
      </c>
      <c r="B6" s="189" t="s">
        <v>60</v>
      </c>
      <c r="C6" s="189"/>
      <c r="D6" s="189" t="s">
        <v>61</v>
      </c>
      <c r="E6" s="189" t="s">
        <v>62</v>
      </c>
      <c r="F6" s="189" t="s">
        <v>63</v>
      </c>
      <c r="G6" s="88" t="s">
        <v>64</v>
      </c>
      <c r="H6" s="88" t="s">
        <v>65</v>
      </c>
      <c r="I6" s="88" t="s">
        <v>66</v>
      </c>
      <c r="J6" s="180">
        <v>480000</v>
      </c>
      <c r="K6" s="79">
        <v>13</v>
      </c>
      <c r="L6" s="79">
        <v>0</v>
      </c>
      <c r="M6" s="79">
        <v>93</v>
      </c>
      <c r="N6" s="89">
        <v>2</v>
      </c>
      <c r="O6" s="90">
        <v>0</v>
      </c>
      <c r="P6" s="91">
        <f>N6+O6</f>
        <v>2</v>
      </c>
      <c r="Q6" s="80">
        <f>IFERROR(P6/M6,"-")</f>
        <v>0.021505376344086</v>
      </c>
      <c r="R6" s="79">
        <v>1</v>
      </c>
      <c r="S6" s="79">
        <v>1</v>
      </c>
      <c r="T6" s="80">
        <f>IFERROR(R6/(P6),"-")</f>
        <v>0.5</v>
      </c>
      <c r="U6" s="186">
        <f>IFERROR(J6/SUM(N6:O10),"-")</f>
        <v>11707.317073171</v>
      </c>
      <c r="V6" s="82">
        <v>1</v>
      </c>
      <c r="W6" s="80">
        <f>IF(P6=0,"-",V6/P6)</f>
        <v>0.5</v>
      </c>
      <c r="X6" s="185">
        <v>25000</v>
      </c>
      <c r="Y6" s="186">
        <f>IFERROR(X6/P6,"-")</f>
        <v>12500</v>
      </c>
      <c r="Z6" s="186">
        <f>IFERROR(X6/V6,"-")</f>
        <v>25000</v>
      </c>
      <c r="AA6" s="180">
        <f>SUM(X6:X10)-SUM(J6:J10)</f>
        <v>133000</v>
      </c>
      <c r="AB6" s="83">
        <f>SUM(X6:X10)/SUM(J6:J10)</f>
        <v>1.2770833333333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2</v>
      </c>
      <c r="BO6" s="118">
        <f>IF(P6=0,"",IF(BN6=0,"",(BN6/P6)))</f>
        <v>1</v>
      </c>
      <c r="BP6" s="119">
        <v>1</v>
      </c>
      <c r="BQ6" s="120">
        <f>IFERROR(BP6/BN6,"-")</f>
        <v>0.5</v>
      </c>
      <c r="BR6" s="121">
        <v>25000</v>
      </c>
      <c r="BS6" s="122">
        <f>IFERROR(BR6/BN6,"-")</f>
        <v>12500</v>
      </c>
      <c r="BT6" s="123"/>
      <c r="BU6" s="123"/>
      <c r="BV6" s="123">
        <v>1</v>
      </c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25000</v>
      </c>
      <c r="CQ6" s="139">
        <v>25000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67</v>
      </c>
      <c r="C7" s="189"/>
      <c r="D7" s="189" t="s">
        <v>68</v>
      </c>
      <c r="E7" s="189" t="s">
        <v>69</v>
      </c>
      <c r="F7" s="189" t="s">
        <v>63</v>
      </c>
      <c r="G7" s="88"/>
      <c r="H7" s="88" t="s">
        <v>65</v>
      </c>
      <c r="I7" s="88"/>
      <c r="J7" s="180"/>
      <c r="K7" s="79">
        <v>24</v>
      </c>
      <c r="L7" s="79">
        <v>0</v>
      </c>
      <c r="M7" s="79">
        <v>132</v>
      </c>
      <c r="N7" s="89">
        <v>7</v>
      </c>
      <c r="O7" s="90">
        <v>0</v>
      </c>
      <c r="P7" s="91">
        <f>N7+O7</f>
        <v>7</v>
      </c>
      <c r="Q7" s="80">
        <f>IFERROR(P7/M7,"-")</f>
        <v>0.053030303030303</v>
      </c>
      <c r="R7" s="79">
        <v>2</v>
      </c>
      <c r="S7" s="79">
        <v>3</v>
      </c>
      <c r="T7" s="80">
        <f>IFERROR(R7/(P7),"-")</f>
        <v>0.28571428571429</v>
      </c>
      <c r="U7" s="186"/>
      <c r="V7" s="82">
        <v>3</v>
      </c>
      <c r="W7" s="80">
        <f>IF(P7=0,"-",V7/P7)</f>
        <v>0.42857142857143</v>
      </c>
      <c r="X7" s="185">
        <v>41000</v>
      </c>
      <c r="Y7" s="186">
        <f>IFERROR(X7/P7,"-")</f>
        <v>5857.1428571429</v>
      </c>
      <c r="Z7" s="186">
        <f>IFERROR(X7/V7,"-")</f>
        <v>13666.666666667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4</v>
      </c>
      <c r="BF7" s="111">
        <f>IF(P7=0,"",IF(BE7=0,"",(BE7/P7)))</f>
        <v>0.57142857142857</v>
      </c>
      <c r="BG7" s="110">
        <v>2</v>
      </c>
      <c r="BH7" s="112">
        <f>IFERROR(BG7/BE7,"-")</f>
        <v>0.5</v>
      </c>
      <c r="BI7" s="113">
        <v>38000</v>
      </c>
      <c r="BJ7" s="114">
        <f>IFERROR(BI7/BE7,"-")</f>
        <v>9500</v>
      </c>
      <c r="BK7" s="115">
        <v>1</v>
      </c>
      <c r="BL7" s="115"/>
      <c r="BM7" s="115">
        <v>1</v>
      </c>
      <c r="BN7" s="117">
        <v>2</v>
      </c>
      <c r="BO7" s="118">
        <f>IF(P7=0,"",IF(BN7=0,"",(BN7/P7)))</f>
        <v>0.28571428571429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1</v>
      </c>
      <c r="BX7" s="125">
        <f>IF(P7=0,"",IF(BW7=0,"",(BW7/P7)))</f>
        <v>0.14285714285714</v>
      </c>
      <c r="BY7" s="126">
        <v>1</v>
      </c>
      <c r="BZ7" s="127">
        <f>IFERROR(BY7/BW7,"-")</f>
        <v>1</v>
      </c>
      <c r="CA7" s="128">
        <v>3000</v>
      </c>
      <c r="CB7" s="129">
        <f>IFERROR(CA7/BW7,"-")</f>
        <v>3000</v>
      </c>
      <c r="CC7" s="130">
        <v>1</v>
      </c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3</v>
      </c>
      <c r="CP7" s="139">
        <v>41000</v>
      </c>
      <c r="CQ7" s="139">
        <v>35000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70</v>
      </c>
      <c r="C8" s="189"/>
      <c r="D8" s="189" t="s">
        <v>71</v>
      </c>
      <c r="E8" s="189" t="s">
        <v>72</v>
      </c>
      <c r="F8" s="189" t="s">
        <v>63</v>
      </c>
      <c r="G8" s="88"/>
      <c r="H8" s="88" t="s">
        <v>65</v>
      </c>
      <c r="I8" s="88"/>
      <c r="J8" s="180"/>
      <c r="K8" s="79">
        <v>10</v>
      </c>
      <c r="L8" s="79">
        <v>0</v>
      </c>
      <c r="M8" s="79">
        <v>51</v>
      </c>
      <c r="N8" s="89">
        <v>0</v>
      </c>
      <c r="O8" s="90">
        <v>0</v>
      </c>
      <c r="P8" s="91">
        <f>N8+O8</f>
        <v>0</v>
      </c>
      <c r="Q8" s="80">
        <f>IFERROR(P8/M8,"-")</f>
        <v>0</v>
      </c>
      <c r="R8" s="79">
        <v>0</v>
      </c>
      <c r="S8" s="79">
        <v>0</v>
      </c>
      <c r="T8" s="80" t="str">
        <f>IFERROR(R8/(P8),"-")</f>
        <v>-</v>
      </c>
      <c r="U8" s="186"/>
      <c r="V8" s="82">
        <v>0</v>
      </c>
      <c r="W8" s="80" t="str">
        <f>IF(P8=0,"-",V8/P8)</f>
        <v>-</v>
      </c>
      <c r="X8" s="185">
        <v>0</v>
      </c>
      <c r="Y8" s="186" t="str">
        <f>IFERROR(X8/P8,"-")</f>
        <v>-</v>
      </c>
      <c r="Z8" s="186" t="str">
        <f>IFERROR(X8/V8,"-")</f>
        <v>-</v>
      </c>
      <c r="AA8" s="180"/>
      <c r="AB8" s="83"/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73</v>
      </c>
      <c r="C9" s="189"/>
      <c r="D9" s="189" t="s">
        <v>74</v>
      </c>
      <c r="E9" s="189" t="s">
        <v>75</v>
      </c>
      <c r="F9" s="189" t="s">
        <v>63</v>
      </c>
      <c r="G9" s="88"/>
      <c r="H9" s="88" t="s">
        <v>65</v>
      </c>
      <c r="I9" s="88"/>
      <c r="J9" s="180"/>
      <c r="K9" s="79">
        <v>15</v>
      </c>
      <c r="L9" s="79">
        <v>0</v>
      </c>
      <c r="M9" s="79">
        <v>70</v>
      </c>
      <c r="N9" s="89">
        <v>1</v>
      </c>
      <c r="O9" s="90">
        <v>0</v>
      </c>
      <c r="P9" s="91">
        <f>N9+O9</f>
        <v>1</v>
      </c>
      <c r="Q9" s="80">
        <f>IFERROR(P9/M9,"-")</f>
        <v>0.014285714285714</v>
      </c>
      <c r="R9" s="79">
        <v>1</v>
      </c>
      <c r="S9" s="79">
        <v>0</v>
      </c>
      <c r="T9" s="80">
        <f>IFERROR(R9/(P9),"-")</f>
        <v>1</v>
      </c>
      <c r="U9" s="186"/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1</v>
      </c>
      <c r="BO9" s="118">
        <f>IF(P9=0,"",IF(BN9=0,"",(BN9/P9)))</f>
        <v>1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76</v>
      </c>
      <c r="C10" s="189"/>
      <c r="D10" s="189" t="s">
        <v>77</v>
      </c>
      <c r="E10" s="189" t="s">
        <v>77</v>
      </c>
      <c r="F10" s="189" t="s">
        <v>78</v>
      </c>
      <c r="G10" s="88"/>
      <c r="H10" s="88"/>
      <c r="I10" s="88"/>
      <c r="J10" s="180"/>
      <c r="K10" s="79">
        <v>355</v>
      </c>
      <c r="L10" s="79">
        <v>111</v>
      </c>
      <c r="M10" s="79">
        <v>87</v>
      </c>
      <c r="N10" s="89">
        <v>31</v>
      </c>
      <c r="O10" s="90">
        <v>0</v>
      </c>
      <c r="P10" s="91">
        <f>N10+O10</f>
        <v>31</v>
      </c>
      <c r="Q10" s="80">
        <f>IFERROR(P10/M10,"-")</f>
        <v>0.35632183908046</v>
      </c>
      <c r="R10" s="79">
        <v>16</v>
      </c>
      <c r="S10" s="79">
        <v>6</v>
      </c>
      <c r="T10" s="80">
        <f>IFERROR(R10/(P10),"-")</f>
        <v>0.51612903225806</v>
      </c>
      <c r="U10" s="186"/>
      <c r="V10" s="82">
        <v>12</v>
      </c>
      <c r="W10" s="80">
        <f>IF(P10=0,"-",V10/P10)</f>
        <v>0.38709677419355</v>
      </c>
      <c r="X10" s="185">
        <v>547000</v>
      </c>
      <c r="Y10" s="186">
        <f>IFERROR(X10/P10,"-")</f>
        <v>17645.161290323</v>
      </c>
      <c r="Z10" s="186">
        <f>IFERROR(X10/V10,"-")</f>
        <v>45583.333333333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3</v>
      </c>
      <c r="BF10" s="111">
        <f>IF(P10=0,"",IF(BE10=0,"",(BE10/P10)))</f>
        <v>0.096774193548387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12</v>
      </c>
      <c r="BO10" s="118">
        <f>IF(P10=0,"",IF(BN10=0,"",(BN10/P10)))</f>
        <v>0.38709677419355</v>
      </c>
      <c r="BP10" s="119">
        <v>4</v>
      </c>
      <c r="BQ10" s="120">
        <f>IFERROR(BP10/BN10,"-")</f>
        <v>0.33333333333333</v>
      </c>
      <c r="BR10" s="121">
        <v>86000</v>
      </c>
      <c r="BS10" s="122">
        <f>IFERROR(BR10/BN10,"-")</f>
        <v>7166.6666666667</v>
      </c>
      <c r="BT10" s="123">
        <v>2</v>
      </c>
      <c r="BU10" s="123"/>
      <c r="BV10" s="123">
        <v>2</v>
      </c>
      <c r="BW10" s="124">
        <v>11</v>
      </c>
      <c r="BX10" s="125">
        <f>IF(P10=0,"",IF(BW10=0,"",(BW10/P10)))</f>
        <v>0.35483870967742</v>
      </c>
      <c r="BY10" s="126">
        <v>5</v>
      </c>
      <c r="BZ10" s="127">
        <f>IFERROR(BY10/BW10,"-")</f>
        <v>0.45454545454545</v>
      </c>
      <c r="CA10" s="128">
        <v>217000</v>
      </c>
      <c r="CB10" s="129">
        <f>IFERROR(CA10/BW10,"-")</f>
        <v>19727.272727273</v>
      </c>
      <c r="CC10" s="130"/>
      <c r="CD10" s="130"/>
      <c r="CE10" s="130">
        <v>5</v>
      </c>
      <c r="CF10" s="131">
        <v>5</v>
      </c>
      <c r="CG10" s="132">
        <f>IF(P10=0,"",IF(CF10=0,"",(CF10/P10)))</f>
        <v>0.16129032258065</v>
      </c>
      <c r="CH10" s="133">
        <v>3</v>
      </c>
      <c r="CI10" s="134">
        <f>IFERROR(CH10/CF10,"-")</f>
        <v>0.6</v>
      </c>
      <c r="CJ10" s="135">
        <v>244000</v>
      </c>
      <c r="CK10" s="136">
        <f>IFERROR(CJ10/CF10,"-")</f>
        <v>48800</v>
      </c>
      <c r="CL10" s="137"/>
      <c r="CM10" s="137"/>
      <c r="CN10" s="137">
        <v>3</v>
      </c>
      <c r="CO10" s="138">
        <v>12</v>
      </c>
      <c r="CP10" s="139">
        <v>547000</v>
      </c>
      <c r="CQ10" s="139">
        <v>196000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0.27083333333333</v>
      </c>
      <c r="B11" s="189" t="s">
        <v>79</v>
      </c>
      <c r="C11" s="189"/>
      <c r="D11" s="189"/>
      <c r="E11" s="189"/>
      <c r="F11" s="189" t="s">
        <v>63</v>
      </c>
      <c r="G11" s="88" t="s">
        <v>80</v>
      </c>
      <c r="H11" s="88" t="s">
        <v>81</v>
      </c>
      <c r="I11" s="88" t="s">
        <v>82</v>
      </c>
      <c r="J11" s="180">
        <v>96000</v>
      </c>
      <c r="K11" s="79">
        <v>10</v>
      </c>
      <c r="L11" s="79">
        <v>0</v>
      </c>
      <c r="M11" s="79">
        <v>126</v>
      </c>
      <c r="N11" s="89">
        <v>3</v>
      </c>
      <c r="O11" s="90">
        <v>0</v>
      </c>
      <c r="P11" s="91">
        <f>N11+O11</f>
        <v>3</v>
      </c>
      <c r="Q11" s="80">
        <f>IFERROR(P11/M11,"-")</f>
        <v>0.023809523809524</v>
      </c>
      <c r="R11" s="79">
        <v>1</v>
      </c>
      <c r="S11" s="79">
        <v>0</v>
      </c>
      <c r="T11" s="80">
        <f>IFERROR(R11/(P11),"-")</f>
        <v>0.33333333333333</v>
      </c>
      <c r="U11" s="186">
        <f>IFERROR(J11/SUM(N11:O12),"-")</f>
        <v>16000</v>
      </c>
      <c r="V11" s="82">
        <v>1</v>
      </c>
      <c r="W11" s="80">
        <f>IF(P11=0,"-",V11/P11)</f>
        <v>0.33333333333333</v>
      </c>
      <c r="X11" s="185">
        <v>3000</v>
      </c>
      <c r="Y11" s="186">
        <f>IFERROR(X11/P11,"-")</f>
        <v>1000</v>
      </c>
      <c r="Z11" s="186">
        <f>IFERROR(X11/V11,"-")</f>
        <v>3000</v>
      </c>
      <c r="AA11" s="180">
        <f>SUM(X11:X12)-SUM(J11:J12)</f>
        <v>-70000</v>
      </c>
      <c r="AB11" s="83">
        <f>SUM(X11:X12)/SUM(J11:J12)</f>
        <v>0.27083333333333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1</v>
      </c>
      <c r="BF11" s="111">
        <f>IF(P11=0,"",IF(BE11=0,"",(BE11/P11)))</f>
        <v>0.33333333333333</v>
      </c>
      <c r="BG11" s="110">
        <v>1</v>
      </c>
      <c r="BH11" s="112">
        <f>IFERROR(BG11/BE11,"-")</f>
        <v>1</v>
      </c>
      <c r="BI11" s="113">
        <v>3000</v>
      </c>
      <c r="BJ11" s="114">
        <f>IFERROR(BI11/BE11,"-")</f>
        <v>3000</v>
      </c>
      <c r="BK11" s="115">
        <v>1</v>
      </c>
      <c r="BL11" s="115"/>
      <c r="BM11" s="115"/>
      <c r="BN11" s="117">
        <v>1</v>
      </c>
      <c r="BO11" s="118">
        <f>IF(P11=0,"",IF(BN11=0,"",(BN11/P11)))</f>
        <v>0.33333333333333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1</v>
      </c>
      <c r="BX11" s="125">
        <f>IF(P11=0,"",IF(BW11=0,"",(BW11/P11)))</f>
        <v>0.33333333333333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1</v>
      </c>
      <c r="CP11" s="139">
        <v>3000</v>
      </c>
      <c r="CQ11" s="139">
        <v>3000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83</v>
      </c>
      <c r="C12" s="189"/>
      <c r="D12" s="189"/>
      <c r="E12" s="189"/>
      <c r="F12" s="189" t="s">
        <v>78</v>
      </c>
      <c r="G12" s="88"/>
      <c r="H12" s="88"/>
      <c r="I12" s="88"/>
      <c r="J12" s="180"/>
      <c r="K12" s="79">
        <v>17</v>
      </c>
      <c r="L12" s="79">
        <v>15</v>
      </c>
      <c r="M12" s="79">
        <v>7</v>
      </c>
      <c r="N12" s="89">
        <v>3</v>
      </c>
      <c r="O12" s="90">
        <v>0</v>
      </c>
      <c r="P12" s="91">
        <f>N12+O12</f>
        <v>3</v>
      </c>
      <c r="Q12" s="80">
        <f>IFERROR(P12/M12,"-")</f>
        <v>0.42857142857143</v>
      </c>
      <c r="R12" s="79">
        <v>0</v>
      </c>
      <c r="S12" s="79">
        <v>1</v>
      </c>
      <c r="T12" s="80">
        <f>IFERROR(R12/(P12),"-")</f>
        <v>0</v>
      </c>
      <c r="U12" s="186"/>
      <c r="V12" s="82">
        <v>2</v>
      </c>
      <c r="W12" s="80">
        <f>IF(P12=0,"-",V12/P12)</f>
        <v>0.66666666666667</v>
      </c>
      <c r="X12" s="185">
        <v>23000</v>
      </c>
      <c r="Y12" s="186">
        <f>IFERROR(X12/P12,"-")</f>
        <v>7666.6666666667</v>
      </c>
      <c r="Z12" s="186">
        <f>IFERROR(X12/V12,"-")</f>
        <v>11500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>
        <f>IF(P12=0,"",IF(BN12=0,"",(BN12/P12)))</f>
        <v>0</v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>
        <v>3</v>
      </c>
      <c r="BX12" s="125">
        <f>IF(P12=0,"",IF(BW12=0,"",(BW12/P12)))</f>
        <v>1</v>
      </c>
      <c r="BY12" s="126">
        <v>2</v>
      </c>
      <c r="BZ12" s="127">
        <f>IFERROR(BY12/BW12,"-")</f>
        <v>0.66666666666667</v>
      </c>
      <c r="CA12" s="128">
        <v>23000</v>
      </c>
      <c r="CB12" s="129">
        <f>IFERROR(CA12/BW12,"-")</f>
        <v>7666.6666666667</v>
      </c>
      <c r="CC12" s="130">
        <v>1</v>
      </c>
      <c r="CD12" s="130"/>
      <c r="CE12" s="130">
        <v>1</v>
      </c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2</v>
      </c>
      <c r="CP12" s="139">
        <v>23000</v>
      </c>
      <c r="CQ12" s="139">
        <v>20000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30"/>
      <c r="B13" s="85"/>
      <c r="C13" s="86"/>
      <c r="D13" s="86"/>
      <c r="E13" s="86"/>
      <c r="F13" s="87"/>
      <c r="G13" s="88"/>
      <c r="H13" s="88"/>
      <c r="I13" s="88"/>
      <c r="J13" s="181"/>
      <c r="K13" s="34"/>
      <c r="L13" s="34"/>
      <c r="M13" s="31"/>
      <c r="N13" s="23"/>
      <c r="O13" s="23"/>
      <c r="P13" s="23"/>
      <c r="Q13" s="32"/>
      <c r="R13" s="32"/>
      <c r="S13" s="23"/>
      <c r="T13" s="32"/>
      <c r="U13" s="187"/>
      <c r="V13" s="25"/>
      <c r="W13" s="25"/>
      <c r="X13" s="187"/>
      <c r="Y13" s="187"/>
      <c r="Z13" s="187"/>
      <c r="AA13" s="187"/>
      <c r="AB13" s="33"/>
      <c r="AC13" s="57"/>
      <c r="AD13" s="61"/>
      <c r="AE13" s="62"/>
      <c r="AF13" s="61"/>
      <c r="AG13" s="65"/>
      <c r="AH13" s="66"/>
      <c r="AI13" s="67"/>
      <c r="AJ13" s="68"/>
      <c r="AK13" s="68"/>
      <c r="AL13" s="68"/>
      <c r="AM13" s="61"/>
      <c r="AN13" s="62"/>
      <c r="AO13" s="61"/>
      <c r="AP13" s="65"/>
      <c r="AQ13" s="66"/>
      <c r="AR13" s="67"/>
      <c r="AS13" s="68"/>
      <c r="AT13" s="68"/>
      <c r="AU13" s="68"/>
      <c r="AV13" s="61"/>
      <c r="AW13" s="62"/>
      <c r="AX13" s="61"/>
      <c r="AY13" s="65"/>
      <c r="AZ13" s="66"/>
      <c r="BA13" s="67"/>
      <c r="BB13" s="68"/>
      <c r="BC13" s="68"/>
      <c r="BD13" s="68"/>
      <c r="BE13" s="61"/>
      <c r="BF13" s="62"/>
      <c r="BG13" s="61"/>
      <c r="BH13" s="65"/>
      <c r="BI13" s="66"/>
      <c r="BJ13" s="67"/>
      <c r="BK13" s="68"/>
      <c r="BL13" s="68"/>
      <c r="BM13" s="68"/>
      <c r="BN13" s="63"/>
      <c r="BO13" s="64"/>
      <c r="BP13" s="61"/>
      <c r="BQ13" s="65"/>
      <c r="BR13" s="66"/>
      <c r="BS13" s="67"/>
      <c r="BT13" s="68"/>
      <c r="BU13" s="68"/>
      <c r="BV13" s="68"/>
      <c r="BW13" s="63"/>
      <c r="BX13" s="64"/>
      <c r="BY13" s="61"/>
      <c r="BZ13" s="65"/>
      <c r="CA13" s="66"/>
      <c r="CB13" s="67"/>
      <c r="CC13" s="68"/>
      <c r="CD13" s="68"/>
      <c r="CE13" s="68"/>
      <c r="CF13" s="63"/>
      <c r="CG13" s="64"/>
      <c r="CH13" s="61"/>
      <c r="CI13" s="65"/>
      <c r="CJ13" s="66"/>
      <c r="CK13" s="67"/>
      <c r="CL13" s="68"/>
      <c r="CM13" s="68"/>
      <c r="CN13" s="68"/>
      <c r="CO13" s="69"/>
      <c r="CP13" s="66"/>
      <c r="CQ13" s="66"/>
      <c r="CR13" s="66"/>
      <c r="CS13" s="70"/>
    </row>
    <row r="14" spans="1:98">
      <c r="A14" s="30"/>
      <c r="B14" s="37"/>
      <c r="C14" s="21"/>
      <c r="D14" s="21"/>
      <c r="E14" s="21"/>
      <c r="F14" s="22"/>
      <c r="G14" s="36"/>
      <c r="H14" s="36"/>
      <c r="I14" s="73"/>
      <c r="J14" s="182"/>
      <c r="K14" s="34"/>
      <c r="L14" s="34"/>
      <c r="M14" s="31"/>
      <c r="N14" s="23"/>
      <c r="O14" s="23"/>
      <c r="P14" s="23"/>
      <c r="Q14" s="32"/>
      <c r="R14" s="32"/>
      <c r="S14" s="23"/>
      <c r="T14" s="32"/>
      <c r="U14" s="187"/>
      <c r="V14" s="25"/>
      <c r="W14" s="25"/>
      <c r="X14" s="187"/>
      <c r="Y14" s="187"/>
      <c r="Z14" s="187"/>
      <c r="AA14" s="187"/>
      <c r="AB14" s="33"/>
      <c r="AC14" s="59"/>
      <c r="AD14" s="61"/>
      <c r="AE14" s="62"/>
      <c r="AF14" s="61"/>
      <c r="AG14" s="65"/>
      <c r="AH14" s="66"/>
      <c r="AI14" s="67"/>
      <c r="AJ14" s="68"/>
      <c r="AK14" s="68"/>
      <c r="AL14" s="68"/>
      <c r="AM14" s="61"/>
      <c r="AN14" s="62"/>
      <c r="AO14" s="61"/>
      <c r="AP14" s="65"/>
      <c r="AQ14" s="66"/>
      <c r="AR14" s="67"/>
      <c r="AS14" s="68"/>
      <c r="AT14" s="68"/>
      <c r="AU14" s="68"/>
      <c r="AV14" s="61"/>
      <c r="AW14" s="62"/>
      <c r="AX14" s="61"/>
      <c r="AY14" s="65"/>
      <c r="AZ14" s="66"/>
      <c r="BA14" s="67"/>
      <c r="BB14" s="68"/>
      <c r="BC14" s="68"/>
      <c r="BD14" s="68"/>
      <c r="BE14" s="61"/>
      <c r="BF14" s="62"/>
      <c r="BG14" s="61"/>
      <c r="BH14" s="65"/>
      <c r="BI14" s="66"/>
      <c r="BJ14" s="67"/>
      <c r="BK14" s="68"/>
      <c r="BL14" s="68"/>
      <c r="BM14" s="68"/>
      <c r="BN14" s="63"/>
      <c r="BO14" s="64"/>
      <c r="BP14" s="61"/>
      <c r="BQ14" s="65"/>
      <c r="BR14" s="66"/>
      <c r="BS14" s="67"/>
      <c r="BT14" s="68"/>
      <c r="BU14" s="68"/>
      <c r="BV14" s="68"/>
      <c r="BW14" s="63"/>
      <c r="BX14" s="64"/>
      <c r="BY14" s="61"/>
      <c r="BZ14" s="65"/>
      <c r="CA14" s="66"/>
      <c r="CB14" s="67"/>
      <c r="CC14" s="68"/>
      <c r="CD14" s="68"/>
      <c r="CE14" s="68"/>
      <c r="CF14" s="63"/>
      <c r="CG14" s="64"/>
      <c r="CH14" s="61"/>
      <c r="CI14" s="65"/>
      <c r="CJ14" s="66"/>
      <c r="CK14" s="67"/>
      <c r="CL14" s="68"/>
      <c r="CM14" s="68"/>
      <c r="CN14" s="68"/>
      <c r="CO14" s="69"/>
      <c r="CP14" s="66"/>
      <c r="CQ14" s="66"/>
      <c r="CR14" s="66"/>
      <c r="CS14" s="70"/>
    </row>
    <row r="15" spans="1:98">
      <c r="A15" s="19">
        <f>AB15</f>
        <v>1.109375</v>
      </c>
      <c r="B15" s="39"/>
      <c r="C15" s="39"/>
      <c r="D15" s="39"/>
      <c r="E15" s="39"/>
      <c r="F15" s="39"/>
      <c r="G15" s="40" t="s">
        <v>84</v>
      </c>
      <c r="H15" s="40"/>
      <c r="I15" s="40"/>
      <c r="J15" s="183">
        <f>SUM(J6:J14)</f>
        <v>576000</v>
      </c>
      <c r="K15" s="41">
        <f>SUM(K6:K14)</f>
        <v>444</v>
      </c>
      <c r="L15" s="41">
        <f>SUM(L6:L14)</f>
        <v>126</v>
      </c>
      <c r="M15" s="41">
        <f>SUM(M6:M14)</f>
        <v>566</v>
      </c>
      <c r="N15" s="41">
        <f>SUM(N6:N14)</f>
        <v>47</v>
      </c>
      <c r="O15" s="41">
        <f>SUM(O6:O14)</f>
        <v>0</v>
      </c>
      <c r="P15" s="41">
        <f>SUM(P6:P14)</f>
        <v>47</v>
      </c>
      <c r="Q15" s="42">
        <f>IFERROR(P15/M15,"-")</f>
        <v>0.083038869257951</v>
      </c>
      <c r="R15" s="76">
        <f>SUM(R6:R14)</f>
        <v>21</v>
      </c>
      <c r="S15" s="76">
        <f>SUM(S6:S14)</f>
        <v>11</v>
      </c>
      <c r="T15" s="42">
        <f>IFERROR(R15/P15,"-")</f>
        <v>0.4468085106383</v>
      </c>
      <c r="U15" s="188">
        <f>IFERROR(J15/P15,"-")</f>
        <v>12255.319148936</v>
      </c>
      <c r="V15" s="44">
        <f>SUM(V6:V14)</f>
        <v>19</v>
      </c>
      <c r="W15" s="42">
        <f>IFERROR(V15/P15,"-")</f>
        <v>0.40425531914894</v>
      </c>
      <c r="X15" s="183">
        <f>SUM(X6:X14)</f>
        <v>639000</v>
      </c>
      <c r="Y15" s="183">
        <f>IFERROR(X15/P15,"-")</f>
        <v>13595.744680851</v>
      </c>
      <c r="Z15" s="183">
        <f>IFERROR(X15/V15,"-")</f>
        <v>33631.578947368</v>
      </c>
      <c r="AA15" s="183">
        <f>X15-J15</f>
        <v>63000</v>
      </c>
      <c r="AB15" s="45">
        <f>X15/J15</f>
        <v>1.109375</v>
      </c>
      <c r="AC15" s="58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2"/>
    <mergeCell ref="J11:J12"/>
    <mergeCell ref="U11:U12"/>
    <mergeCell ref="AA11:AA12"/>
    <mergeCell ref="AB11:AB12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