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<sst xmlns="http://schemas.openxmlformats.org/spreadsheetml/2006/main" uniqueCount="190">
  <si>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</si>
  <si>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</si>
  <si>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</si>
  <si>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</si>
  <si>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</si>
  <si>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</si>
  <si>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</si>
  <si>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</si>
  <si>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</si>
  <si>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</si>
  <si>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</si>
  <si>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</si>
  <si>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</si>
  <si>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</si>
  <si>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</si>
  <si>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</si>
  <si>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</si>
  <si>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</si>
  <si>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</si>
  <si>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</si>
  <si>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</si>
  <si>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</si>
  <si>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</si>
  <si>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</si>
  <si>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</si>
  <si>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</si>
  <si>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</si>
  <si>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</si>
  <si>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</si>
  <si>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</si>
  <si>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</si>
  <si>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</si>
  <si>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</si>
  <si>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</si>
  <si>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</si>
  <si>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</si>
  <si>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</si>
  <si>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</si>
  <si>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</si>
  <si>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</si>
  <si>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</si>
  <si>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</si>
  <si>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</si>
  <si>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</si>
  <si>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</si>
  <si>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</si>
  <si>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</si>
  <si>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</si>
  <si>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</si>
  <si>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</si>
  <si>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</si>
  <si>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</si>
  <si>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</si>
  <si>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</si>
  <si>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</si>
  <si>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</si>
  <si>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</si>
  <si>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sd1276</t>
  </si>
  <si>
    <t>インターカラー</t>
  </si>
  <si>
    <t>右女３</t>
  </si>
  <si>
    <t>トゥギャザーする女性をゲットしようぜ！</t>
  </si>
  <si>
    <t>lp03</t>
  </si>
  <si>
    <t>スポニチ西部</t>
  </si>
  <si>
    <t>半2段つかみ10段保証</t>
  </si>
  <si>
    <t>10段保証</t>
  </si>
  <si>
    <t>sd1277</t>
  </si>
  <si>
    <t>空電</t>
  </si>
  <si>
    <t>sd1278</t>
  </si>
  <si>
    <t>①右女３</t>
  </si>
  <si>
    <t>103「60歳で出会いデビュー　全力でサポートします！」</t>
  </si>
  <si>
    <t>デイリースポーツ関西</t>
  </si>
  <si>
    <t>半2段つかみ20段保証</t>
  </si>
  <si>
    <t>20段保証</t>
  </si>
  <si>
    <t>sd1279</t>
  </si>
  <si>
    <t>②旧デイリー風</t>
  </si>
  <si>
    <t>104「お試し登録だけでもOK！」</t>
  </si>
  <si>
    <t>sd1280</t>
  </si>
  <si>
    <t>③新版</t>
  </si>
  <si>
    <t>105「私達、新聞で、出会いました」</t>
  </si>
  <si>
    <t>sd1281</t>
  </si>
  <si>
    <t>④みすず学園版</t>
  </si>
  <si>
    <t>106「LINEは使えなくても大丈夫」</t>
  </si>
  <si>
    <t>sd1282</t>
  </si>
  <si>
    <t>(空電共通)</t>
  </si>
  <si>
    <t>sd1283</t>
  </si>
  <si>
    <t>黒：記事版</t>
  </si>
  <si>
    <t>求む！５０歳以上の女性と</t>
  </si>
  <si>
    <t>スポニチ関東</t>
  </si>
  <si>
    <t>全5段</t>
  </si>
  <si>
    <t>1月16日(木)</t>
  </si>
  <si>
    <t>sd1284</t>
  </si>
  <si>
    <t>sd1285</t>
  </si>
  <si>
    <t>雑誌版</t>
  </si>
  <si>
    <t>もう50代の熟女だけど・・・</t>
  </si>
  <si>
    <t>スポニチ関西 特価</t>
  </si>
  <si>
    <t>1月04日(土)</t>
  </si>
  <si>
    <t>sd1286</t>
  </si>
  <si>
    <t>sd1287</t>
  </si>
  <si>
    <t>全5段・半5段段つかみ10段保証</t>
  </si>
  <si>
    <t>sd1288</t>
  </si>
  <si>
    <t>C版</t>
  </si>
  <si>
    <t>男の夢をかなえます 超美熟女から逆指名</t>
  </si>
  <si>
    <t>sd1289</t>
  </si>
  <si>
    <t>黒：右女３</t>
  </si>
  <si>
    <t>今までで一番すごかった</t>
  </si>
  <si>
    <t>sd1290</t>
  </si>
  <si>
    <t>みすず学苑版</t>
  </si>
  <si>
    <t>50歳からの恋休み</t>
  </si>
  <si>
    <t>sd1291</t>
  </si>
  <si>
    <t>sd1292</t>
  </si>
  <si>
    <t>sd1293</t>
  </si>
  <si>
    <t>黒：C版</t>
  </si>
  <si>
    <t>女性からご飯に誘われる。男性はyesかnoか返事するだけ</t>
  </si>
  <si>
    <t>道新スポーツ</t>
  </si>
  <si>
    <t>sd1294</t>
  </si>
  <si>
    <t>熟女版</t>
  </si>
  <si>
    <t>お相手するの好きなの。ヤリすぎねえさんの日常</t>
  </si>
  <si>
    <t>sd1295</t>
  </si>
  <si>
    <t>黒：漫画版</t>
  </si>
  <si>
    <t>ストイックな女性が多い○○。「やっぱりあなたが一番好き！」</t>
  </si>
  <si>
    <t>sd1296</t>
  </si>
  <si>
    <t>女性と会話することがとても良い！</t>
  </si>
  <si>
    <t>sd1297</t>
  </si>
  <si>
    <t>最終兵器熟女</t>
  </si>
  <si>
    <t>sd1298</t>
  </si>
  <si>
    <t>空電 (共通)</t>
  </si>
  <si>
    <t>新聞 TOTAL</t>
  </si>
  <si>
    <t>●雑誌 広告</t>
  </si>
  <si>
    <t>dz090</t>
  </si>
  <si>
    <t>ぶんか社</t>
  </si>
  <si>
    <t>新50代</t>
  </si>
  <si>
    <t>長年ずっと悩んでた。あの時ダメ元で始めてよかった！</t>
  </si>
  <si>
    <t>lp02</t>
  </si>
  <si>
    <t>EX MAX</t>
  </si>
  <si>
    <t>表4</t>
  </si>
  <si>
    <t>dz091</t>
  </si>
  <si>
    <t>dz092</t>
  </si>
  <si>
    <t>交通 タイムス社</t>
  </si>
  <si>
    <t>トラック魂</t>
  </si>
  <si>
    <t>4C1P</t>
  </si>
  <si>
    <t>dz093</t>
  </si>
  <si>
    <t>ak160</t>
  </si>
  <si>
    <t>アドライヴ</t>
  </si>
  <si>
    <t>コアマガジン</t>
  </si>
  <si>
    <t>2Pスポーツ新聞_v01_どきどき(赤瀬さん)</t>
  </si>
  <si>
    <t>実話BUNKA超タブー</t>
  </si>
  <si>
    <t>1C2P</t>
  </si>
  <si>
    <t>ak161</t>
  </si>
  <si>
    <t>ak162</t>
  </si>
  <si>
    <t>大洋図書</t>
  </si>
  <si>
    <t>5Pセフレ確保(赤瀬尚子さん）</t>
  </si>
  <si>
    <t>実話ナックルズGOLD</t>
  </si>
  <si>
    <t>1C5P</t>
  </si>
  <si>
    <t>1月08日(水)</t>
  </si>
  <si>
    <t>ak163</t>
  </si>
  <si>
    <t>ak164</t>
  </si>
  <si>
    <t>2Pヤリ活記事（R18エロ）桃瀬ゆり</t>
  </si>
  <si>
    <t>実話ナックルズウルトラ ストロング</t>
  </si>
  <si>
    <t>1月15日(水)</t>
  </si>
  <si>
    <t>ak165</t>
  </si>
  <si>
    <t>ak166</t>
  </si>
  <si>
    <t>実話BUNKAタブー</t>
  </si>
  <si>
    <t>4C2P</t>
  </si>
  <si>
    <t>ak167</t>
  </si>
  <si>
    <t>ak168</t>
  </si>
  <si>
    <t>臨増ナックルズDX</t>
  </si>
  <si>
    <t>1月21日(火)</t>
  </si>
  <si>
    <t>ak169</t>
  </si>
  <si>
    <t>ak170</t>
  </si>
  <si>
    <t>メディアソフト</t>
  </si>
  <si>
    <t>2P_対談風_どきどき</t>
  </si>
  <si>
    <t>芸能アイドル隠したい黒歴史まとめDX</t>
  </si>
  <si>
    <t>1月23日(木)</t>
  </si>
  <si>
    <t>ak171</t>
  </si>
  <si>
    <t>ak172</t>
  </si>
  <si>
    <t>ダイアプレス</t>
  </si>
  <si>
    <t>実録JOKER</t>
  </si>
  <si>
    <t>1月27日(月)</t>
  </si>
  <si>
    <t>ak173</t>
  </si>
  <si>
    <t>ak174</t>
  </si>
  <si>
    <t>日本ジャーナル出版</t>
  </si>
  <si>
    <t>週刊実話増刊「実話ザ・タブー」</t>
  </si>
  <si>
    <t>1月29日(水)</t>
  </si>
  <si>
    <t>ak175</t>
  </si>
  <si>
    <t>ak176</t>
  </si>
  <si>
    <t>楽楽出版</t>
  </si>
  <si>
    <t>EXCITING MAX!DELUXE 2020早春特大号</t>
  </si>
  <si>
    <t>1月31日(金)</t>
  </si>
  <si>
    <t>ak177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</si>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</sst>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1.44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250000</v>
      </c>
      <c r="L6" s="79">
        <v>35</v>
      </c>
      <c r="M6" s="79">
        <v>0</v>
      </c>
      <c r="N6" s="79">
        <v>82</v>
      </c>
      <c r="O6" s="88">
        <v>8</v>
      </c>
      <c r="P6" s="89">
        <v>0</v>
      </c>
      <c r="Q6" s="90">
        <f>O6+P6</f>
        <v>8</v>
      </c>
      <c r="R6" s="80">
        <f>IFERROR(Q6/N6,"-")</f>
        <v>0.097560975609756</v>
      </c>
      <c r="S6" s="79">
        <v>4</v>
      </c>
      <c r="T6" s="79">
        <v>3</v>
      </c>
      <c r="U6" s="80">
        <f>IFERROR(T6/(Q6),"-")</f>
        <v>0.375</v>
      </c>
      <c r="V6" s="81">
        <f>IFERROR(K6/SUM(Q6:Q7),"-")</f>
        <v>14705.882352941</v>
      </c>
      <c r="W6" s="82">
        <v>5</v>
      </c>
      <c r="X6" s="80">
        <f>IF(Q6=0,"-",W6/Q6)</f>
        <v>0.625</v>
      </c>
      <c r="Y6" s="181">
        <v>83000</v>
      </c>
      <c r="Z6" s="182">
        <f>IFERROR(Y6/Q6,"-")</f>
        <v>10375</v>
      </c>
      <c r="AA6" s="182">
        <f>IFERROR(Y6/W6,"-")</f>
        <v>16600</v>
      </c>
      <c r="AB6" s="176">
        <f>SUM(Y6:Y7)-SUM(K6:K7)</f>
        <v>110000</v>
      </c>
      <c r="AC6" s="83">
        <f>SUM(Y6:Y7)/SUM(K6:K7)</f>
        <v>1.44</v>
      </c>
      <c r="AD6" s="77"/>
      <c r="AE6" s="91">
        <v>1</v>
      </c>
      <c r="AF6" s="92">
        <f>IF(Q6=0,"",IF(AE6=0,"",(AE6/Q6)))</f>
        <v>0.125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3</v>
      </c>
      <c r="BP6" s="117">
        <f>IF(Q6=0,"",IF(BO6=0,"",(BO6/Q6)))</f>
        <v>0.375</v>
      </c>
      <c r="BQ6" s="118">
        <v>2</v>
      </c>
      <c r="BR6" s="119">
        <f>IFERROR(BQ6/BO6,"-")</f>
        <v>0.66666666666667</v>
      </c>
      <c r="BS6" s="120">
        <v>48000</v>
      </c>
      <c r="BT6" s="121">
        <f>IFERROR(BS6/BO6,"-")</f>
        <v>16000</v>
      </c>
      <c r="BU6" s="122"/>
      <c r="BV6" s="122"/>
      <c r="BW6" s="122">
        <v>2</v>
      </c>
      <c r="BX6" s="123">
        <v>4</v>
      </c>
      <c r="BY6" s="124">
        <f>IF(Q6=0,"",IF(BX6=0,"",(BX6/Q6)))</f>
        <v>0.5</v>
      </c>
      <c r="BZ6" s="125">
        <v>3</v>
      </c>
      <c r="CA6" s="126">
        <f>IFERROR(BZ6/BX6,"-")</f>
        <v>0.75</v>
      </c>
      <c r="CB6" s="127">
        <v>35000</v>
      </c>
      <c r="CC6" s="128">
        <f>IFERROR(CB6/BX6,"-")</f>
        <v>8750</v>
      </c>
      <c r="CD6" s="129">
        <v>2</v>
      </c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5</v>
      </c>
      <c r="CQ6" s="138">
        <v>83000</v>
      </c>
      <c r="CR6" s="138">
        <v>30000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60</v>
      </c>
      <c r="M7" s="79">
        <v>38</v>
      </c>
      <c r="N7" s="79">
        <v>21</v>
      </c>
      <c r="O7" s="88">
        <v>9</v>
      </c>
      <c r="P7" s="89">
        <v>0</v>
      </c>
      <c r="Q7" s="90">
        <f>O7+P7</f>
        <v>9</v>
      </c>
      <c r="R7" s="80">
        <f>IFERROR(Q7/N7,"-")</f>
        <v>0.42857142857143</v>
      </c>
      <c r="S7" s="79">
        <v>7</v>
      </c>
      <c r="T7" s="79">
        <v>1</v>
      </c>
      <c r="U7" s="80">
        <f>IFERROR(T7/(Q7),"-")</f>
        <v>0.11111111111111</v>
      </c>
      <c r="V7" s="81"/>
      <c r="W7" s="82">
        <v>3</v>
      </c>
      <c r="X7" s="80">
        <f>IF(Q7=0,"-",W7/Q7)</f>
        <v>0.33333333333333</v>
      </c>
      <c r="Y7" s="181">
        <v>277000</v>
      </c>
      <c r="Z7" s="182">
        <f>IFERROR(Y7/Q7,"-")</f>
        <v>30777.777777778</v>
      </c>
      <c r="AA7" s="182">
        <f>IFERROR(Y7/W7,"-")</f>
        <v>92333.333333333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2</v>
      </c>
      <c r="BP7" s="117">
        <f>IF(Q7=0,"",IF(BO7=0,"",(BO7/Q7)))</f>
        <v>0.22222222222222</v>
      </c>
      <c r="BQ7" s="118">
        <v>1</v>
      </c>
      <c r="BR7" s="119">
        <f>IFERROR(BQ7/BO7,"-")</f>
        <v>0.5</v>
      </c>
      <c r="BS7" s="120">
        <v>58000</v>
      </c>
      <c r="BT7" s="121">
        <f>IFERROR(BS7/BO7,"-")</f>
        <v>29000</v>
      </c>
      <c r="BU7" s="122"/>
      <c r="BV7" s="122"/>
      <c r="BW7" s="122">
        <v>1</v>
      </c>
      <c r="BX7" s="123">
        <v>5</v>
      </c>
      <c r="BY7" s="124">
        <f>IF(Q7=0,"",IF(BX7=0,"",(BX7/Q7)))</f>
        <v>0.55555555555556</v>
      </c>
      <c r="BZ7" s="125">
        <v>1</v>
      </c>
      <c r="CA7" s="126">
        <f>IFERROR(BZ7/BX7,"-")</f>
        <v>0.2</v>
      </c>
      <c r="CB7" s="127">
        <v>3000</v>
      </c>
      <c r="CC7" s="128">
        <f>IFERROR(CB7/BX7,"-")</f>
        <v>600</v>
      </c>
      <c r="CD7" s="129">
        <v>1</v>
      </c>
      <c r="CE7" s="129"/>
      <c r="CF7" s="129"/>
      <c r="CG7" s="130">
        <v>2</v>
      </c>
      <c r="CH7" s="131">
        <f>IF(Q7=0,"",IF(CG7=0,"",(CG7/Q7)))</f>
        <v>0.22222222222222</v>
      </c>
      <c r="CI7" s="132">
        <v>1</v>
      </c>
      <c r="CJ7" s="133">
        <f>IFERROR(CI7/CG7,"-")</f>
        <v>0.5</v>
      </c>
      <c r="CK7" s="134">
        <v>216000</v>
      </c>
      <c r="CL7" s="135">
        <f>IFERROR(CK7/CG7,"-")</f>
        <v>108000</v>
      </c>
      <c r="CM7" s="136"/>
      <c r="CN7" s="136"/>
      <c r="CO7" s="136">
        <v>1</v>
      </c>
      <c r="CP7" s="137">
        <v>3</v>
      </c>
      <c r="CQ7" s="138">
        <v>277000</v>
      </c>
      <c r="CR7" s="138">
        <v>216000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0.56333333333333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87" t="s">
        <v>72</v>
      </c>
      <c r="K8" s="176">
        <v>300000</v>
      </c>
      <c r="L8" s="79">
        <v>12</v>
      </c>
      <c r="M8" s="79">
        <v>0</v>
      </c>
      <c r="N8" s="79">
        <v>54</v>
      </c>
      <c r="O8" s="88">
        <v>1</v>
      </c>
      <c r="P8" s="89">
        <v>0</v>
      </c>
      <c r="Q8" s="90">
        <f>O8+P8</f>
        <v>1</v>
      </c>
      <c r="R8" s="80">
        <f>IFERROR(Q8/N8,"-")</f>
        <v>0.018518518518519</v>
      </c>
      <c r="S8" s="79">
        <v>0</v>
      </c>
      <c r="T8" s="79">
        <v>0</v>
      </c>
      <c r="U8" s="80">
        <f>IFERROR(T8/(Q8),"-")</f>
        <v>0</v>
      </c>
      <c r="V8" s="81">
        <f>IFERROR(K8/SUM(Q8:Q12),"-")</f>
        <v>12500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SUM(Y8:Y12)-SUM(K8:K12)</f>
        <v>-131000</v>
      </c>
      <c r="AC8" s="83">
        <f>SUM(Y8:Y12)/SUM(K8:K12)</f>
        <v>0.56333333333333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1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74</v>
      </c>
      <c r="F9" s="184" t="s">
        <v>75</v>
      </c>
      <c r="G9" s="184" t="s">
        <v>61</v>
      </c>
      <c r="H9" s="87"/>
      <c r="I9" s="87" t="s">
        <v>71</v>
      </c>
      <c r="J9" s="87"/>
      <c r="K9" s="176"/>
      <c r="L9" s="79">
        <v>17</v>
      </c>
      <c r="M9" s="79">
        <v>0</v>
      </c>
      <c r="N9" s="79">
        <v>69</v>
      </c>
      <c r="O9" s="88">
        <v>4</v>
      </c>
      <c r="P9" s="89">
        <v>0</v>
      </c>
      <c r="Q9" s="90">
        <f>O9+P9</f>
        <v>4</v>
      </c>
      <c r="R9" s="80">
        <f>IFERROR(Q9/N9,"-")</f>
        <v>0.057971014492754</v>
      </c>
      <c r="S9" s="79">
        <v>2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0.25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76</v>
      </c>
      <c r="C10" s="184" t="s">
        <v>58</v>
      </c>
      <c r="D10" s="184"/>
      <c r="E10" s="184" t="s">
        <v>77</v>
      </c>
      <c r="F10" s="184" t="s">
        <v>78</v>
      </c>
      <c r="G10" s="184" t="s">
        <v>61</v>
      </c>
      <c r="H10" s="87"/>
      <c r="I10" s="87" t="s">
        <v>71</v>
      </c>
      <c r="J10" s="87"/>
      <c r="K10" s="176"/>
      <c r="L10" s="79">
        <v>5</v>
      </c>
      <c r="M10" s="79">
        <v>0</v>
      </c>
      <c r="N10" s="79">
        <v>65</v>
      </c>
      <c r="O10" s="88">
        <v>2</v>
      </c>
      <c r="P10" s="89">
        <v>0</v>
      </c>
      <c r="Q10" s="90">
        <f>O10+P10</f>
        <v>2</v>
      </c>
      <c r="R10" s="80">
        <f>IFERROR(Q10/N10,"-")</f>
        <v>0.030769230769231</v>
      </c>
      <c r="S10" s="79">
        <v>0</v>
      </c>
      <c r="T10" s="79">
        <v>1</v>
      </c>
      <c r="U10" s="80">
        <f>IFERROR(T10/(Q10),"-")</f>
        <v>0.5</v>
      </c>
      <c r="V10" s="81"/>
      <c r="W10" s="82">
        <v>1</v>
      </c>
      <c r="X10" s="80">
        <f>IF(Q10=0,"-",W10/Q10)</f>
        <v>0.5</v>
      </c>
      <c r="Y10" s="181">
        <v>8000</v>
      </c>
      <c r="Z10" s="182">
        <f>IFERROR(Y10/Q10,"-")</f>
        <v>4000</v>
      </c>
      <c r="AA10" s="182">
        <f>IFERROR(Y10/W10,"-")</f>
        <v>8000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0.5</v>
      </c>
      <c r="AY10" s="103">
        <v>1</v>
      </c>
      <c r="AZ10" s="105">
        <f>IFERROR(AY10/AW10,"-")</f>
        <v>1</v>
      </c>
      <c r="BA10" s="106">
        <v>8000</v>
      </c>
      <c r="BB10" s="107">
        <f>IFERROR(BA10/AW10,"-")</f>
        <v>8000</v>
      </c>
      <c r="BC10" s="108"/>
      <c r="BD10" s="108">
        <v>1</v>
      </c>
      <c r="BE10" s="108"/>
      <c r="BF10" s="109">
        <v>1</v>
      </c>
      <c r="BG10" s="110">
        <f>IF(Q10=0,"",IF(BF10=0,"",(BF10/Q10)))</f>
        <v>0.5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8000</v>
      </c>
      <c r="CR10" s="138">
        <v>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79</v>
      </c>
      <c r="C11" s="184" t="s">
        <v>58</v>
      </c>
      <c r="D11" s="184"/>
      <c r="E11" s="184" t="s">
        <v>80</v>
      </c>
      <c r="F11" s="184" t="s">
        <v>81</v>
      </c>
      <c r="G11" s="184" t="s">
        <v>61</v>
      </c>
      <c r="H11" s="87"/>
      <c r="I11" s="87" t="s">
        <v>71</v>
      </c>
      <c r="J11" s="87"/>
      <c r="K11" s="176"/>
      <c r="L11" s="79">
        <v>11</v>
      </c>
      <c r="M11" s="79">
        <v>0</v>
      </c>
      <c r="N11" s="79">
        <v>44</v>
      </c>
      <c r="O11" s="88">
        <v>3</v>
      </c>
      <c r="P11" s="89">
        <v>0</v>
      </c>
      <c r="Q11" s="90">
        <f>O11+P11</f>
        <v>3</v>
      </c>
      <c r="R11" s="80">
        <f>IFERROR(Q11/N11,"-")</f>
        <v>0.068181818181818</v>
      </c>
      <c r="S11" s="79">
        <v>2</v>
      </c>
      <c r="T11" s="79">
        <v>1</v>
      </c>
      <c r="U11" s="80">
        <f>IFERROR(T11/(Q11),"-")</f>
        <v>0.33333333333333</v>
      </c>
      <c r="V11" s="81"/>
      <c r="W11" s="82">
        <v>1</v>
      </c>
      <c r="X11" s="80">
        <f>IF(Q11=0,"-",W11/Q11)</f>
        <v>0.33333333333333</v>
      </c>
      <c r="Y11" s="181">
        <v>8000</v>
      </c>
      <c r="Z11" s="182">
        <f>IFERROR(Y11/Q11,"-")</f>
        <v>2666.6666666667</v>
      </c>
      <c r="AA11" s="182">
        <f>IFERROR(Y11/W11,"-")</f>
        <v>8000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0.33333333333333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0.33333333333333</v>
      </c>
      <c r="BH11" s="109">
        <v>1</v>
      </c>
      <c r="BI11" s="111">
        <f>IFERROR(BH11/BF11,"-")</f>
        <v>1</v>
      </c>
      <c r="BJ11" s="112">
        <v>8000</v>
      </c>
      <c r="BK11" s="113">
        <f>IFERROR(BJ11/BF11,"-")</f>
        <v>8000</v>
      </c>
      <c r="BL11" s="114"/>
      <c r="BM11" s="114">
        <v>1</v>
      </c>
      <c r="BN11" s="114"/>
      <c r="BO11" s="116">
        <v>1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8000</v>
      </c>
      <c r="CR11" s="138">
        <v>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82</v>
      </c>
      <c r="C12" s="184" t="s">
        <v>58</v>
      </c>
      <c r="D12" s="184"/>
      <c r="E12" s="184" t="s">
        <v>83</v>
      </c>
      <c r="F12" s="184" t="s">
        <v>83</v>
      </c>
      <c r="G12" s="184" t="s">
        <v>66</v>
      </c>
      <c r="H12" s="87"/>
      <c r="I12" s="87"/>
      <c r="J12" s="87"/>
      <c r="K12" s="176"/>
      <c r="L12" s="79">
        <v>559</v>
      </c>
      <c r="M12" s="79">
        <v>105</v>
      </c>
      <c r="N12" s="79">
        <v>68</v>
      </c>
      <c r="O12" s="88">
        <v>14</v>
      </c>
      <c r="P12" s="89">
        <v>0</v>
      </c>
      <c r="Q12" s="90">
        <f>O12+P12</f>
        <v>14</v>
      </c>
      <c r="R12" s="80">
        <f>IFERROR(Q12/N12,"-")</f>
        <v>0.20588235294118</v>
      </c>
      <c r="S12" s="79">
        <v>10</v>
      </c>
      <c r="T12" s="79">
        <v>1</v>
      </c>
      <c r="U12" s="80">
        <f>IFERROR(T12/(Q12),"-")</f>
        <v>0.071428571428571</v>
      </c>
      <c r="V12" s="81"/>
      <c r="W12" s="82">
        <v>3</v>
      </c>
      <c r="X12" s="80">
        <f>IF(Q12=0,"-",W12/Q12)</f>
        <v>0.21428571428571</v>
      </c>
      <c r="Y12" s="181">
        <v>153000</v>
      </c>
      <c r="Z12" s="182">
        <f>IFERROR(Y12/Q12,"-")</f>
        <v>10928.571428571</v>
      </c>
      <c r="AA12" s="182">
        <f>IFERROR(Y12/W12,"-")</f>
        <v>51000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0.14285714285714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4</v>
      </c>
      <c r="BP12" s="117">
        <f>IF(Q12=0,"",IF(BO12=0,"",(BO12/Q12)))</f>
        <v>0.28571428571429</v>
      </c>
      <c r="BQ12" s="118">
        <v>1</v>
      </c>
      <c r="BR12" s="119">
        <f>IFERROR(BQ12/BO12,"-")</f>
        <v>0.25</v>
      </c>
      <c r="BS12" s="120">
        <v>3000</v>
      </c>
      <c r="BT12" s="121">
        <f>IFERROR(BS12/BO12,"-")</f>
        <v>750</v>
      </c>
      <c r="BU12" s="122">
        <v>1</v>
      </c>
      <c r="BV12" s="122"/>
      <c r="BW12" s="122"/>
      <c r="BX12" s="123">
        <v>7</v>
      </c>
      <c r="BY12" s="124">
        <f>IF(Q12=0,"",IF(BX12=0,"",(BX12/Q12)))</f>
        <v>0.5</v>
      </c>
      <c r="BZ12" s="125">
        <v>2</v>
      </c>
      <c r="CA12" s="126">
        <f>IFERROR(BZ12/BX12,"-")</f>
        <v>0.28571428571429</v>
      </c>
      <c r="CB12" s="127">
        <v>150000</v>
      </c>
      <c r="CC12" s="128">
        <f>IFERROR(CB12/BX12,"-")</f>
        <v>21428.571428571</v>
      </c>
      <c r="CD12" s="129"/>
      <c r="CE12" s="129">
        <v>1</v>
      </c>
      <c r="CF12" s="129">
        <v>1</v>
      </c>
      <c r="CG12" s="130">
        <v>1</v>
      </c>
      <c r="CH12" s="131">
        <f>IF(Q12=0,"",IF(CG12=0,"",(CG12/Q12)))</f>
        <v>0.071428571428571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3</v>
      </c>
      <c r="CQ12" s="138">
        <v>153000</v>
      </c>
      <c r="CR12" s="138">
        <v>140000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>
        <f>AC13</f>
        <v>1.8083333333333</v>
      </c>
      <c r="B13" s="184" t="s">
        <v>84</v>
      </c>
      <c r="C13" s="184" t="s">
        <v>58</v>
      </c>
      <c r="D13" s="184"/>
      <c r="E13" s="184" t="s">
        <v>85</v>
      </c>
      <c r="F13" s="184" t="s">
        <v>86</v>
      </c>
      <c r="G13" s="184" t="s">
        <v>61</v>
      </c>
      <c r="H13" s="87" t="s">
        <v>87</v>
      </c>
      <c r="I13" s="87" t="s">
        <v>88</v>
      </c>
      <c r="J13" s="87" t="s">
        <v>89</v>
      </c>
      <c r="K13" s="176">
        <v>120000</v>
      </c>
      <c r="L13" s="79">
        <v>25</v>
      </c>
      <c r="M13" s="79">
        <v>0</v>
      </c>
      <c r="N13" s="79">
        <v>66</v>
      </c>
      <c r="O13" s="88">
        <v>5</v>
      </c>
      <c r="P13" s="89">
        <v>0</v>
      </c>
      <c r="Q13" s="90">
        <f>O13+P13</f>
        <v>5</v>
      </c>
      <c r="R13" s="80">
        <f>IFERROR(Q13/N13,"-")</f>
        <v>0.075757575757576</v>
      </c>
      <c r="S13" s="79">
        <v>0</v>
      </c>
      <c r="T13" s="79">
        <v>2</v>
      </c>
      <c r="U13" s="80">
        <f>IFERROR(T13/(Q13),"-")</f>
        <v>0.4</v>
      </c>
      <c r="V13" s="81">
        <f>IFERROR(K13/SUM(Q13:Q14),"-")</f>
        <v>10909.090909091</v>
      </c>
      <c r="W13" s="82">
        <v>1</v>
      </c>
      <c r="X13" s="80">
        <f>IF(Q13=0,"-",W13/Q13)</f>
        <v>0.2</v>
      </c>
      <c r="Y13" s="181">
        <v>149000</v>
      </c>
      <c r="Z13" s="182">
        <f>IFERROR(Y13/Q13,"-")</f>
        <v>29800</v>
      </c>
      <c r="AA13" s="182">
        <f>IFERROR(Y13/W13,"-")</f>
        <v>149000</v>
      </c>
      <c r="AB13" s="176">
        <f>SUM(Y13:Y14)-SUM(K13:K14)</f>
        <v>97000</v>
      </c>
      <c r="AC13" s="83">
        <f>SUM(Y13:Y14)/SUM(K13:K14)</f>
        <v>1.8083333333333</v>
      </c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0.2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3</v>
      </c>
      <c r="BP13" s="117">
        <f>IF(Q13=0,"",IF(BO13=0,"",(BO13/Q13)))</f>
        <v>0.6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0.2</v>
      </c>
      <c r="BZ13" s="125">
        <v>1</v>
      </c>
      <c r="CA13" s="126">
        <f>IFERROR(BZ13/BX13,"-")</f>
        <v>1</v>
      </c>
      <c r="CB13" s="127">
        <v>149000</v>
      </c>
      <c r="CC13" s="128">
        <f>IFERROR(CB13/BX13,"-")</f>
        <v>149000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149000</v>
      </c>
      <c r="CR13" s="138">
        <v>149000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4" t="s">
        <v>90</v>
      </c>
      <c r="C14" s="184" t="s">
        <v>58</v>
      </c>
      <c r="D14" s="184"/>
      <c r="E14" s="184" t="s">
        <v>85</v>
      </c>
      <c r="F14" s="184" t="s">
        <v>86</v>
      </c>
      <c r="G14" s="184" t="s">
        <v>66</v>
      </c>
      <c r="H14" s="87"/>
      <c r="I14" s="87"/>
      <c r="J14" s="87"/>
      <c r="K14" s="176"/>
      <c r="L14" s="79">
        <v>44</v>
      </c>
      <c r="M14" s="79">
        <v>31</v>
      </c>
      <c r="N14" s="79">
        <v>16</v>
      </c>
      <c r="O14" s="88">
        <v>6</v>
      </c>
      <c r="P14" s="89">
        <v>0</v>
      </c>
      <c r="Q14" s="90">
        <f>O14+P14</f>
        <v>6</v>
      </c>
      <c r="R14" s="80">
        <f>IFERROR(Q14/N14,"-")</f>
        <v>0.375</v>
      </c>
      <c r="S14" s="79">
        <v>4</v>
      </c>
      <c r="T14" s="79">
        <v>1</v>
      </c>
      <c r="U14" s="80">
        <f>IFERROR(T14/(Q14),"-")</f>
        <v>0.16666666666667</v>
      </c>
      <c r="V14" s="81"/>
      <c r="W14" s="82">
        <v>3</v>
      </c>
      <c r="X14" s="80">
        <f>IF(Q14=0,"-",W14/Q14)</f>
        <v>0.5</v>
      </c>
      <c r="Y14" s="181">
        <v>68000</v>
      </c>
      <c r="Z14" s="182">
        <f>IFERROR(Y14/Q14,"-")</f>
        <v>11333.333333333</v>
      </c>
      <c r="AA14" s="182">
        <f>IFERROR(Y14/W14,"-")</f>
        <v>22666.666666667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0.16666666666667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0.5</v>
      </c>
      <c r="BQ14" s="118">
        <v>2</v>
      </c>
      <c r="BR14" s="119">
        <f>IFERROR(BQ14/BO14,"-")</f>
        <v>0.66666666666667</v>
      </c>
      <c r="BS14" s="120">
        <v>53000</v>
      </c>
      <c r="BT14" s="121">
        <f>IFERROR(BS14/BO14,"-")</f>
        <v>17666.666666667</v>
      </c>
      <c r="BU14" s="122">
        <v>1</v>
      </c>
      <c r="BV14" s="122"/>
      <c r="BW14" s="122">
        <v>1</v>
      </c>
      <c r="BX14" s="123">
        <v>1</v>
      </c>
      <c r="BY14" s="124">
        <f>IF(Q14=0,"",IF(BX14=0,"",(BX14/Q14)))</f>
        <v>0.16666666666667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0.16666666666667</v>
      </c>
      <c r="CI14" s="132">
        <v>1</v>
      </c>
      <c r="CJ14" s="133">
        <f>IFERROR(CI14/CG14,"-")</f>
        <v>1</v>
      </c>
      <c r="CK14" s="134">
        <v>15000</v>
      </c>
      <c r="CL14" s="135">
        <f>IFERROR(CK14/CG14,"-")</f>
        <v>15000</v>
      </c>
      <c r="CM14" s="136"/>
      <c r="CN14" s="136">
        <v>1</v>
      </c>
      <c r="CO14" s="136"/>
      <c r="CP14" s="137">
        <v>3</v>
      </c>
      <c r="CQ14" s="138">
        <v>68000</v>
      </c>
      <c r="CR14" s="138">
        <v>50000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0.27777777777778</v>
      </c>
      <c r="B15" s="184" t="s">
        <v>91</v>
      </c>
      <c r="C15" s="184" t="s">
        <v>58</v>
      </c>
      <c r="D15" s="184"/>
      <c r="E15" s="184" t="s">
        <v>92</v>
      </c>
      <c r="F15" s="184" t="s">
        <v>93</v>
      </c>
      <c r="G15" s="184" t="s">
        <v>61</v>
      </c>
      <c r="H15" s="87" t="s">
        <v>94</v>
      </c>
      <c r="I15" s="87" t="s">
        <v>88</v>
      </c>
      <c r="J15" s="185" t="s">
        <v>95</v>
      </c>
      <c r="K15" s="176">
        <v>90000</v>
      </c>
      <c r="L15" s="79">
        <v>20</v>
      </c>
      <c r="M15" s="79">
        <v>0</v>
      </c>
      <c r="N15" s="79">
        <v>55</v>
      </c>
      <c r="O15" s="88">
        <v>2</v>
      </c>
      <c r="P15" s="89">
        <v>0</v>
      </c>
      <c r="Q15" s="90">
        <f>O15+P15</f>
        <v>2</v>
      </c>
      <c r="R15" s="80">
        <f>IFERROR(Q15/N15,"-")</f>
        <v>0.036363636363636</v>
      </c>
      <c r="S15" s="79">
        <v>0</v>
      </c>
      <c r="T15" s="79">
        <v>1</v>
      </c>
      <c r="U15" s="80">
        <f>IFERROR(T15/(Q15),"-")</f>
        <v>0.5</v>
      </c>
      <c r="V15" s="81">
        <f>IFERROR(K15/SUM(Q15:Q16),"-")</f>
        <v>11250</v>
      </c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>
        <f>SUM(Y15:Y16)-SUM(K15:K16)</f>
        <v>-65000</v>
      </c>
      <c r="AC15" s="83">
        <f>SUM(Y15:Y16)/SUM(K15:K16)</f>
        <v>0.27777777777778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96</v>
      </c>
      <c r="C16" s="184" t="s">
        <v>58</v>
      </c>
      <c r="D16" s="184"/>
      <c r="E16" s="184" t="s">
        <v>92</v>
      </c>
      <c r="F16" s="184" t="s">
        <v>93</v>
      </c>
      <c r="G16" s="184" t="s">
        <v>66</v>
      </c>
      <c r="H16" s="87"/>
      <c r="I16" s="87"/>
      <c r="J16" s="87"/>
      <c r="K16" s="176"/>
      <c r="L16" s="79">
        <v>51</v>
      </c>
      <c r="M16" s="79">
        <v>31</v>
      </c>
      <c r="N16" s="79">
        <v>9</v>
      </c>
      <c r="O16" s="88">
        <v>6</v>
      </c>
      <c r="P16" s="89">
        <v>0</v>
      </c>
      <c r="Q16" s="90">
        <f>O16+P16</f>
        <v>6</v>
      </c>
      <c r="R16" s="80">
        <f>IFERROR(Q16/N16,"-")</f>
        <v>0.66666666666667</v>
      </c>
      <c r="S16" s="79">
        <v>3</v>
      </c>
      <c r="T16" s="79">
        <v>1</v>
      </c>
      <c r="U16" s="80">
        <f>IFERROR(T16/(Q16),"-")</f>
        <v>0.16666666666667</v>
      </c>
      <c r="V16" s="81"/>
      <c r="W16" s="82">
        <v>2</v>
      </c>
      <c r="X16" s="80">
        <f>IF(Q16=0,"-",W16/Q16)</f>
        <v>0.33333333333333</v>
      </c>
      <c r="Y16" s="181">
        <v>25000</v>
      </c>
      <c r="Z16" s="182">
        <f>IFERROR(Y16/Q16,"-")</f>
        <v>4166.6666666667</v>
      </c>
      <c r="AA16" s="182">
        <f>IFERROR(Y16/W16,"-")</f>
        <v>12500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3</v>
      </c>
      <c r="BP16" s="117">
        <f>IF(Q16=0,"",IF(BO16=0,"",(BO16/Q16)))</f>
        <v>0.5</v>
      </c>
      <c r="BQ16" s="118">
        <v>1</v>
      </c>
      <c r="BR16" s="119">
        <f>IFERROR(BQ16/BO16,"-")</f>
        <v>0.33333333333333</v>
      </c>
      <c r="BS16" s="120">
        <v>15000</v>
      </c>
      <c r="BT16" s="121">
        <f>IFERROR(BS16/BO16,"-")</f>
        <v>5000</v>
      </c>
      <c r="BU16" s="122"/>
      <c r="BV16" s="122"/>
      <c r="BW16" s="122">
        <v>1</v>
      </c>
      <c r="BX16" s="123">
        <v>3</v>
      </c>
      <c r="BY16" s="124">
        <f>IF(Q16=0,"",IF(BX16=0,"",(BX16/Q16)))</f>
        <v>0.5</v>
      </c>
      <c r="BZ16" s="125">
        <v>1</v>
      </c>
      <c r="CA16" s="126">
        <f>IFERROR(BZ16/BX16,"-")</f>
        <v>0.33333333333333</v>
      </c>
      <c r="CB16" s="127">
        <v>10000</v>
      </c>
      <c r="CC16" s="128">
        <f>IFERROR(CB16/BX16,"-")</f>
        <v>3333.3333333333</v>
      </c>
      <c r="CD16" s="129"/>
      <c r="CE16" s="129">
        <v>1</v>
      </c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25000</v>
      </c>
      <c r="CR16" s="138">
        <v>15000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8.03</v>
      </c>
      <c r="B17" s="184" t="s">
        <v>97</v>
      </c>
      <c r="C17" s="184" t="s">
        <v>58</v>
      </c>
      <c r="D17" s="184"/>
      <c r="E17" s="184" t="s">
        <v>85</v>
      </c>
      <c r="F17" s="184" t="s">
        <v>86</v>
      </c>
      <c r="G17" s="184" t="s">
        <v>61</v>
      </c>
      <c r="H17" s="87" t="s">
        <v>70</v>
      </c>
      <c r="I17" s="87" t="s">
        <v>98</v>
      </c>
      <c r="J17" s="87" t="s">
        <v>64</v>
      </c>
      <c r="K17" s="176">
        <v>200000</v>
      </c>
      <c r="L17" s="79">
        <v>9</v>
      </c>
      <c r="M17" s="79">
        <v>0</v>
      </c>
      <c r="N17" s="79">
        <v>42</v>
      </c>
      <c r="O17" s="88">
        <v>5</v>
      </c>
      <c r="P17" s="89">
        <v>0</v>
      </c>
      <c r="Q17" s="90">
        <f>O17+P17</f>
        <v>5</v>
      </c>
      <c r="R17" s="80">
        <f>IFERROR(Q17/N17,"-")</f>
        <v>0.11904761904762</v>
      </c>
      <c r="S17" s="79">
        <v>1</v>
      </c>
      <c r="T17" s="79">
        <v>3</v>
      </c>
      <c r="U17" s="80">
        <f>IFERROR(T17/(Q17),"-")</f>
        <v>0.6</v>
      </c>
      <c r="V17" s="81">
        <f>IFERROR(K17/SUM(Q17:Q22),"-")</f>
        <v>6896.5517241379</v>
      </c>
      <c r="W17" s="82">
        <v>1</v>
      </c>
      <c r="X17" s="80">
        <f>IF(Q17=0,"-",W17/Q17)</f>
        <v>0.2</v>
      </c>
      <c r="Y17" s="181">
        <v>10000</v>
      </c>
      <c r="Z17" s="182">
        <f>IFERROR(Y17/Q17,"-")</f>
        <v>2000</v>
      </c>
      <c r="AA17" s="182">
        <f>IFERROR(Y17/W17,"-")</f>
        <v>10000</v>
      </c>
      <c r="AB17" s="176">
        <f>SUM(Y17:Y22)-SUM(K17:K22)</f>
        <v>1406000</v>
      </c>
      <c r="AC17" s="83">
        <f>SUM(Y17:Y22)/SUM(K17:K22)</f>
        <v>8.03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0.4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</v>
      </c>
      <c r="BP17" s="117">
        <f>IF(Q17=0,"",IF(BO17=0,"",(BO17/Q17)))</f>
        <v>0.4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0.2</v>
      </c>
      <c r="BZ17" s="125">
        <v>1</v>
      </c>
      <c r="CA17" s="126">
        <f>IFERROR(BZ17/BX17,"-")</f>
        <v>1</v>
      </c>
      <c r="CB17" s="127">
        <v>10000</v>
      </c>
      <c r="CC17" s="128">
        <f>IFERROR(CB17/BX17,"-")</f>
        <v>10000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10000</v>
      </c>
      <c r="CR17" s="138">
        <v>10000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99</v>
      </c>
      <c r="C18" s="184" t="s">
        <v>58</v>
      </c>
      <c r="D18" s="184"/>
      <c r="E18" s="184" t="s">
        <v>100</v>
      </c>
      <c r="F18" s="184" t="s">
        <v>101</v>
      </c>
      <c r="G18" s="184" t="s">
        <v>61</v>
      </c>
      <c r="H18" s="87"/>
      <c r="I18" s="87" t="s">
        <v>98</v>
      </c>
      <c r="J18" s="87"/>
      <c r="K18" s="176"/>
      <c r="L18" s="79">
        <v>5</v>
      </c>
      <c r="M18" s="79">
        <v>0</v>
      </c>
      <c r="N18" s="79">
        <v>18</v>
      </c>
      <c r="O18" s="88">
        <v>2</v>
      </c>
      <c r="P18" s="89">
        <v>0</v>
      </c>
      <c r="Q18" s="90">
        <f>O18+P18</f>
        <v>2</v>
      </c>
      <c r="R18" s="80">
        <f>IFERROR(Q18/N18,"-")</f>
        <v>0.11111111111111</v>
      </c>
      <c r="S18" s="79">
        <v>1</v>
      </c>
      <c r="T18" s="79">
        <v>1</v>
      </c>
      <c r="U18" s="80">
        <f>IFERROR(T18/(Q18),"-")</f>
        <v>0.5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1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102</v>
      </c>
      <c r="C19" s="184" t="s">
        <v>58</v>
      </c>
      <c r="D19" s="184"/>
      <c r="E19" s="184" t="s">
        <v>103</v>
      </c>
      <c r="F19" s="184" t="s">
        <v>104</v>
      </c>
      <c r="G19" s="184" t="s">
        <v>61</v>
      </c>
      <c r="H19" s="87"/>
      <c r="I19" s="87" t="s">
        <v>98</v>
      </c>
      <c r="J19" s="87"/>
      <c r="K19" s="176"/>
      <c r="L19" s="79">
        <v>12</v>
      </c>
      <c r="M19" s="79">
        <v>0</v>
      </c>
      <c r="N19" s="79">
        <v>66</v>
      </c>
      <c r="O19" s="88">
        <v>6</v>
      </c>
      <c r="P19" s="89">
        <v>0</v>
      </c>
      <c r="Q19" s="90">
        <f>O19+P19</f>
        <v>6</v>
      </c>
      <c r="R19" s="80">
        <f>IFERROR(Q19/N19,"-")</f>
        <v>0.090909090909091</v>
      </c>
      <c r="S19" s="79">
        <v>1</v>
      </c>
      <c r="T19" s="79">
        <v>2</v>
      </c>
      <c r="U19" s="80">
        <f>IFERROR(T19/(Q19),"-")</f>
        <v>0.33333333333333</v>
      </c>
      <c r="V19" s="81"/>
      <c r="W19" s="82">
        <v>2</v>
      </c>
      <c r="X19" s="80">
        <f>IF(Q19=0,"-",W19/Q19)</f>
        <v>0.33333333333333</v>
      </c>
      <c r="Y19" s="181">
        <v>44000</v>
      </c>
      <c r="Z19" s="182">
        <f>IFERROR(Y19/Q19,"-")</f>
        <v>7333.3333333333</v>
      </c>
      <c r="AA19" s="182">
        <f>IFERROR(Y19/W19,"-")</f>
        <v>22000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0.16666666666667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3</v>
      </c>
      <c r="BP19" s="117">
        <f>IF(Q19=0,"",IF(BO19=0,"",(BO19/Q19)))</f>
        <v>0.5</v>
      </c>
      <c r="BQ19" s="118">
        <v>1</v>
      </c>
      <c r="BR19" s="119">
        <f>IFERROR(BQ19/BO19,"-")</f>
        <v>0.33333333333333</v>
      </c>
      <c r="BS19" s="120">
        <v>3000</v>
      </c>
      <c r="BT19" s="121">
        <f>IFERROR(BS19/BO19,"-")</f>
        <v>1000</v>
      </c>
      <c r="BU19" s="122">
        <v>1</v>
      </c>
      <c r="BV19" s="122"/>
      <c r="BW19" s="122"/>
      <c r="BX19" s="123">
        <v>2</v>
      </c>
      <c r="BY19" s="124">
        <f>IF(Q19=0,"",IF(BX19=0,"",(BX19/Q19)))</f>
        <v>0.33333333333333</v>
      </c>
      <c r="BZ19" s="125">
        <v>1</v>
      </c>
      <c r="CA19" s="126">
        <f>IFERROR(BZ19/BX19,"-")</f>
        <v>0.5</v>
      </c>
      <c r="CB19" s="127">
        <v>41000</v>
      </c>
      <c r="CC19" s="128">
        <f>IFERROR(CB19/BX19,"-")</f>
        <v>20500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44000</v>
      </c>
      <c r="CR19" s="138">
        <v>41000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105</v>
      </c>
      <c r="C20" s="184" t="s">
        <v>58</v>
      </c>
      <c r="D20" s="184"/>
      <c r="E20" s="184" t="s">
        <v>106</v>
      </c>
      <c r="F20" s="184" t="s">
        <v>107</v>
      </c>
      <c r="G20" s="184" t="s">
        <v>61</v>
      </c>
      <c r="H20" s="87"/>
      <c r="I20" s="87" t="s">
        <v>98</v>
      </c>
      <c r="J20" s="87"/>
      <c r="K20" s="176"/>
      <c r="L20" s="79">
        <v>11</v>
      </c>
      <c r="M20" s="79">
        <v>0</v>
      </c>
      <c r="N20" s="79">
        <v>31</v>
      </c>
      <c r="O20" s="88">
        <v>2</v>
      </c>
      <c r="P20" s="89">
        <v>0</v>
      </c>
      <c r="Q20" s="90">
        <f>O20+P20</f>
        <v>2</v>
      </c>
      <c r="R20" s="80">
        <f>IFERROR(Q20/N20,"-")</f>
        <v>0.064516129032258</v>
      </c>
      <c r="S20" s="79">
        <v>2</v>
      </c>
      <c r="T20" s="79">
        <v>0</v>
      </c>
      <c r="U20" s="80">
        <f>IFERROR(T20/(Q20),"-")</f>
        <v>0</v>
      </c>
      <c r="V20" s="81"/>
      <c r="W20" s="82">
        <v>2</v>
      </c>
      <c r="X20" s="80">
        <f>IF(Q20=0,"-",W20/Q20)</f>
        <v>1</v>
      </c>
      <c r="Y20" s="181">
        <v>228000</v>
      </c>
      <c r="Z20" s="182">
        <f>IFERROR(Y20/Q20,"-")</f>
        <v>114000</v>
      </c>
      <c r="AA20" s="182">
        <f>IFERROR(Y20/W20,"-")</f>
        <v>114000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1</v>
      </c>
      <c r="BY20" s="124">
        <f>IF(Q20=0,"",IF(BX20=0,"",(BX20/Q20)))</f>
        <v>0.5</v>
      </c>
      <c r="BZ20" s="125">
        <v>1</v>
      </c>
      <c r="CA20" s="126">
        <f>IFERROR(BZ20/BX20,"-")</f>
        <v>1</v>
      </c>
      <c r="CB20" s="127">
        <v>200000</v>
      </c>
      <c r="CC20" s="128">
        <f>IFERROR(CB20/BX20,"-")</f>
        <v>200000</v>
      </c>
      <c r="CD20" s="129"/>
      <c r="CE20" s="129"/>
      <c r="CF20" s="129">
        <v>1</v>
      </c>
      <c r="CG20" s="130">
        <v>1</v>
      </c>
      <c r="CH20" s="131">
        <f>IF(Q20=0,"",IF(CG20=0,"",(CG20/Q20)))</f>
        <v>0.5</v>
      </c>
      <c r="CI20" s="132">
        <v>1</v>
      </c>
      <c r="CJ20" s="133">
        <f>IFERROR(CI20/CG20,"-")</f>
        <v>1</v>
      </c>
      <c r="CK20" s="134">
        <v>28000</v>
      </c>
      <c r="CL20" s="135">
        <f>IFERROR(CK20/CG20,"-")</f>
        <v>28000</v>
      </c>
      <c r="CM20" s="136"/>
      <c r="CN20" s="136"/>
      <c r="CO20" s="136">
        <v>1</v>
      </c>
      <c r="CP20" s="137">
        <v>2</v>
      </c>
      <c r="CQ20" s="138">
        <v>228000</v>
      </c>
      <c r="CR20" s="138">
        <v>200000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/>
      <c r="B21" s="184" t="s">
        <v>108</v>
      </c>
      <c r="C21" s="184" t="s">
        <v>58</v>
      </c>
      <c r="D21" s="184"/>
      <c r="E21" s="184" t="s">
        <v>92</v>
      </c>
      <c r="F21" s="184" t="s">
        <v>60</v>
      </c>
      <c r="G21" s="184" t="s">
        <v>61</v>
      </c>
      <c r="H21" s="87"/>
      <c r="I21" s="87" t="s">
        <v>98</v>
      </c>
      <c r="J21" s="87"/>
      <c r="K21" s="176"/>
      <c r="L21" s="79">
        <v>10</v>
      </c>
      <c r="M21" s="79">
        <v>0</v>
      </c>
      <c r="N21" s="79">
        <v>52</v>
      </c>
      <c r="O21" s="88">
        <v>1</v>
      </c>
      <c r="P21" s="89">
        <v>0</v>
      </c>
      <c r="Q21" s="90">
        <f>O21+P21</f>
        <v>1</v>
      </c>
      <c r="R21" s="80">
        <f>IFERROR(Q21/N21,"-")</f>
        <v>0.019230769230769</v>
      </c>
      <c r="S21" s="79">
        <v>0</v>
      </c>
      <c r="T21" s="79">
        <v>1</v>
      </c>
      <c r="U21" s="80">
        <f>IFERROR(T21/(Q21),"-")</f>
        <v>1</v>
      </c>
      <c r="V21" s="81"/>
      <c r="W21" s="82">
        <v>1</v>
      </c>
      <c r="X21" s="80">
        <f>IF(Q21=0,"-",W21/Q21)</f>
        <v>1</v>
      </c>
      <c r="Y21" s="181">
        <v>13000</v>
      </c>
      <c r="Z21" s="182">
        <f>IFERROR(Y21/Q21,"-")</f>
        <v>13000</v>
      </c>
      <c r="AA21" s="182">
        <f>IFERROR(Y21/W21,"-")</f>
        <v>13000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1</v>
      </c>
      <c r="BZ21" s="125">
        <v>1</v>
      </c>
      <c r="CA21" s="126">
        <f>IFERROR(BZ21/BX21,"-")</f>
        <v>1</v>
      </c>
      <c r="CB21" s="127">
        <v>13000</v>
      </c>
      <c r="CC21" s="128">
        <f>IFERROR(CB21/BX21,"-")</f>
        <v>13000</v>
      </c>
      <c r="CD21" s="129"/>
      <c r="CE21" s="129">
        <v>1</v>
      </c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13000</v>
      </c>
      <c r="CR21" s="138">
        <v>13000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109</v>
      </c>
      <c r="C22" s="184" t="s">
        <v>58</v>
      </c>
      <c r="D22" s="184"/>
      <c r="E22" s="184" t="s">
        <v>83</v>
      </c>
      <c r="F22" s="184" t="s">
        <v>83</v>
      </c>
      <c r="G22" s="184" t="s">
        <v>66</v>
      </c>
      <c r="H22" s="87"/>
      <c r="I22" s="87"/>
      <c r="J22" s="87"/>
      <c r="K22" s="176"/>
      <c r="L22" s="79">
        <v>173</v>
      </c>
      <c r="M22" s="79">
        <v>77</v>
      </c>
      <c r="N22" s="79">
        <v>48</v>
      </c>
      <c r="O22" s="88">
        <v>13</v>
      </c>
      <c r="P22" s="89">
        <v>0</v>
      </c>
      <c r="Q22" s="90">
        <f>O22+P22</f>
        <v>13</v>
      </c>
      <c r="R22" s="80">
        <f>IFERROR(Q22/N22,"-")</f>
        <v>0.27083333333333</v>
      </c>
      <c r="S22" s="79">
        <v>4</v>
      </c>
      <c r="T22" s="79">
        <v>2</v>
      </c>
      <c r="U22" s="80">
        <f>IFERROR(T22/(Q22),"-")</f>
        <v>0.15384615384615</v>
      </c>
      <c r="V22" s="81"/>
      <c r="W22" s="82">
        <v>5</v>
      </c>
      <c r="X22" s="80">
        <f>IF(Q22=0,"-",W22/Q22)</f>
        <v>0.38461538461538</v>
      </c>
      <c r="Y22" s="181">
        <v>1311000</v>
      </c>
      <c r="Z22" s="182">
        <f>IFERROR(Y22/Q22,"-")</f>
        <v>100846.15384615</v>
      </c>
      <c r="AA22" s="182">
        <f>IFERROR(Y22/W22,"-")</f>
        <v>262200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2</v>
      </c>
      <c r="AX22" s="104">
        <f>IF(Q22=0,"",IF(AW22=0,"",(AW22/Q22)))</f>
        <v>0.15384615384615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2</v>
      </c>
      <c r="BG22" s="110">
        <f>IF(Q22=0,"",IF(BF22=0,"",(BF22/Q22)))</f>
        <v>0.15384615384615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0.15384615384615</v>
      </c>
      <c r="BQ22" s="118">
        <v>1</v>
      </c>
      <c r="BR22" s="119">
        <f>IFERROR(BQ22/BO22,"-")</f>
        <v>0.5</v>
      </c>
      <c r="BS22" s="120">
        <v>1090000</v>
      </c>
      <c r="BT22" s="121">
        <f>IFERROR(BS22/BO22,"-")</f>
        <v>545000</v>
      </c>
      <c r="BU22" s="122"/>
      <c r="BV22" s="122"/>
      <c r="BW22" s="122">
        <v>1</v>
      </c>
      <c r="BX22" s="123">
        <v>4</v>
      </c>
      <c r="BY22" s="124">
        <f>IF(Q22=0,"",IF(BX22=0,"",(BX22/Q22)))</f>
        <v>0.30769230769231</v>
      </c>
      <c r="BZ22" s="125">
        <v>2</v>
      </c>
      <c r="CA22" s="126">
        <f>IFERROR(BZ22/BX22,"-")</f>
        <v>0.5</v>
      </c>
      <c r="CB22" s="127">
        <v>48000</v>
      </c>
      <c r="CC22" s="128">
        <f>IFERROR(CB22/BX22,"-")</f>
        <v>12000</v>
      </c>
      <c r="CD22" s="129">
        <v>1</v>
      </c>
      <c r="CE22" s="129"/>
      <c r="CF22" s="129">
        <v>1</v>
      </c>
      <c r="CG22" s="130">
        <v>3</v>
      </c>
      <c r="CH22" s="131">
        <f>IF(Q22=0,"",IF(CG22=0,"",(CG22/Q22)))</f>
        <v>0.23076923076923</v>
      </c>
      <c r="CI22" s="132">
        <v>2</v>
      </c>
      <c r="CJ22" s="133">
        <f>IFERROR(CI22/CG22,"-")</f>
        <v>0.66666666666667</v>
      </c>
      <c r="CK22" s="134">
        <v>173000</v>
      </c>
      <c r="CL22" s="135">
        <f>IFERROR(CK22/CG22,"-")</f>
        <v>57666.666666667</v>
      </c>
      <c r="CM22" s="136">
        <v>1</v>
      </c>
      <c r="CN22" s="136"/>
      <c r="CO22" s="136">
        <v>1</v>
      </c>
      <c r="CP22" s="137">
        <v>5</v>
      </c>
      <c r="CQ22" s="138">
        <v>1311000</v>
      </c>
      <c r="CR22" s="138">
        <v>1090000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>
        <f>AC23</f>
        <v>0.65454545454545</v>
      </c>
      <c r="B23" s="184" t="s">
        <v>110</v>
      </c>
      <c r="C23" s="184" t="s">
        <v>58</v>
      </c>
      <c r="D23" s="184"/>
      <c r="E23" s="184" t="s">
        <v>111</v>
      </c>
      <c r="F23" s="184" t="s">
        <v>112</v>
      </c>
      <c r="G23" s="184" t="s">
        <v>61</v>
      </c>
      <c r="H23" s="87" t="s">
        <v>113</v>
      </c>
      <c r="I23" s="87" t="s">
        <v>88</v>
      </c>
      <c r="J23" s="87"/>
      <c r="K23" s="176">
        <v>220000</v>
      </c>
      <c r="L23" s="79">
        <v>4</v>
      </c>
      <c r="M23" s="79">
        <v>0</v>
      </c>
      <c r="N23" s="79">
        <v>21</v>
      </c>
      <c r="O23" s="88">
        <v>1</v>
      </c>
      <c r="P23" s="89">
        <v>0</v>
      </c>
      <c r="Q23" s="90">
        <f>O23+P23</f>
        <v>1</v>
      </c>
      <c r="R23" s="80">
        <f>IFERROR(Q23/N23,"-")</f>
        <v>0.047619047619048</v>
      </c>
      <c r="S23" s="79">
        <v>0</v>
      </c>
      <c r="T23" s="79">
        <v>0</v>
      </c>
      <c r="U23" s="80">
        <f>IFERROR(T23/(Q23),"-")</f>
        <v>0</v>
      </c>
      <c r="V23" s="81">
        <f>IFERROR(K23/SUM(Q23:Q28),"-")</f>
        <v>11000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SUM(Y23:Y28)-SUM(K23:K28)</f>
        <v>-76000</v>
      </c>
      <c r="AC23" s="83">
        <f>SUM(Y23:Y28)/SUM(K23:K28)</f>
        <v>0.65454545454545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1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114</v>
      </c>
      <c r="C24" s="184" t="s">
        <v>58</v>
      </c>
      <c r="D24" s="184"/>
      <c r="E24" s="184" t="s">
        <v>115</v>
      </c>
      <c r="F24" s="184" t="s">
        <v>116</v>
      </c>
      <c r="G24" s="184" t="s">
        <v>61</v>
      </c>
      <c r="H24" s="87" t="s">
        <v>113</v>
      </c>
      <c r="I24" s="87" t="s">
        <v>88</v>
      </c>
      <c r="J24" s="87"/>
      <c r="K24" s="176"/>
      <c r="L24" s="79">
        <v>9</v>
      </c>
      <c r="M24" s="79">
        <v>0</v>
      </c>
      <c r="N24" s="79">
        <v>41</v>
      </c>
      <c r="O24" s="88">
        <v>3</v>
      </c>
      <c r="P24" s="89">
        <v>0</v>
      </c>
      <c r="Q24" s="90">
        <f>O24+P24</f>
        <v>3</v>
      </c>
      <c r="R24" s="80">
        <f>IFERROR(Q24/N24,"-")</f>
        <v>0.073170731707317</v>
      </c>
      <c r="S24" s="79">
        <v>2</v>
      </c>
      <c r="T24" s="79">
        <v>1</v>
      </c>
      <c r="U24" s="80">
        <f>IFERROR(T24/(Q24),"-")</f>
        <v>0.33333333333333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0.66666666666667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0.33333333333333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117</v>
      </c>
      <c r="C25" s="184" t="s">
        <v>58</v>
      </c>
      <c r="D25" s="184"/>
      <c r="E25" s="184" t="s">
        <v>118</v>
      </c>
      <c r="F25" s="184" t="s">
        <v>119</v>
      </c>
      <c r="G25" s="184" t="s">
        <v>61</v>
      </c>
      <c r="H25" s="87" t="s">
        <v>113</v>
      </c>
      <c r="I25" s="87" t="s">
        <v>88</v>
      </c>
      <c r="J25" s="87"/>
      <c r="K25" s="176"/>
      <c r="L25" s="79">
        <v>3</v>
      </c>
      <c r="M25" s="79">
        <v>0</v>
      </c>
      <c r="N25" s="79">
        <v>9</v>
      </c>
      <c r="O25" s="88">
        <v>1</v>
      </c>
      <c r="P25" s="89">
        <v>0</v>
      </c>
      <c r="Q25" s="90">
        <f>O25+P25</f>
        <v>1</v>
      </c>
      <c r="R25" s="80">
        <f>IFERROR(Q25/N25,"-")</f>
        <v>0.11111111111111</v>
      </c>
      <c r="S25" s="79">
        <v>0</v>
      </c>
      <c r="T25" s="79">
        <v>1</v>
      </c>
      <c r="U25" s="80">
        <f>IFERROR(T25/(Q25),"-")</f>
        <v>1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1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120</v>
      </c>
      <c r="C26" s="184" t="s">
        <v>58</v>
      </c>
      <c r="D26" s="184"/>
      <c r="E26" s="184" t="s">
        <v>59</v>
      </c>
      <c r="F26" s="184" t="s">
        <v>121</v>
      </c>
      <c r="G26" s="184" t="s">
        <v>61</v>
      </c>
      <c r="H26" s="87" t="s">
        <v>113</v>
      </c>
      <c r="I26" s="87" t="s">
        <v>88</v>
      </c>
      <c r="J26" s="87"/>
      <c r="K26" s="176"/>
      <c r="L26" s="79">
        <v>2</v>
      </c>
      <c r="M26" s="79">
        <v>0</v>
      </c>
      <c r="N26" s="79">
        <v>6</v>
      </c>
      <c r="O26" s="88">
        <v>1</v>
      </c>
      <c r="P26" s="89">
        <v>0</v>
      </c>
      <c r="Q26" s="90">
        <f>O26+P26</f>
        <v>1</v>
      </c>
      <c r="R26" s="80">
        <f>IFERROR(Q26/N26,"-")</f>
        <v>0.16666666666667</v>
      </c>
      <c r="S26" s="79">
        <v>0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1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122</v>
      </c>
      <c r="C27" s="184" t="s">
        <v>58</v>
      </c>
      <c r="D27" s="184"/>
      <c r="E27" s="184" t="s">
        <v>92</v>
      </c>
      <c r="F27" s="184" t="s">
        <v>123</v>
      </c>
      <c r="G27" s="184" t="s">
        <v>61</v>
      </c>
      <c r="H27" s="87" t="s">
        <v>113</v>
      </c>
      <c r="I27" s="87" t="s">
        <v>88</v>
      </c>
      <c r="J27" s="87"/>
      <c r="K27" s="176"/>
      <c r="L27" s="79">
        <v>4</v>
      </c>
      <c r="M27" s="79">
        <v>0</v>
      </c>
      <c r="N27" s="79">
        <v>18</v>
      </c>
      <c r="O27" s="88">
        <v>3</v>
      </c>
      <c r="P27" s="89">
        <v>0</v>
      </c>
      <c r="Q27" s="90">
        <f>O27+P27</f>
        <v>3</v>
      </c>
      <c r="R27" s="80">
        <f>IFERROR(Q27/N27,"-")</f>
        <v>0.16666666666667</v>
      </c>
      <c r="S27" s="79">
        <v>1</v>
      </c>
      <c r="T27" s="79">
        <v>2</v>
      </c>
      <c r="U27" s="80">
        <f>IFERROR(T27/(Q27),"-")</f>
        <v>0.66666666666667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2</v>
      </c>
      <c r="AO27" s="98">
        <f>IF(Q27=0,"",IF(AN27=0,"",(AN27/Q27)))</f>
        <v>0.66666666666667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0.33333333333333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124</v>
      </c>
      <c r="C28" s="184" t="s">
        <v>58</v>
      </c>
      <c r="D28" s="184"/>
      <c r="E28" s="184" t="s">
        <v>83</v>
      </c>
      <c r="F28" s="184" t="s">
        <v>83</v>
      </c>
      <c r="G28" s="184" t="s">
        <v>66</v>
      </c>
      <c r="H28" s="87" t="s">
        <v>125</v>
      </c>
      <c r="I28" s="87"/>
      <c r="J28" s="87"/>
      <c r="K28" s="176"/>
      <c r="L28" s="79">
        <v>98</v>
      </c>
      <c r="M28" s="79">
        <v>36</v>
      </c>
      <c r="N28" s="79">
        <v>12</v>
      </c>
      <c r="O28" s="88">
        <v>11</v>
      </c>
      <c r="P28" s="89">
        <v>0</v>
      </c>
      <c r="Q28" s="90">
        <f>O28+P28</f>
        <v>11</v>
      </c>
      <c r="R28" s="80">
        <f>IFERROR(Q28/N28,"-")</f>
        <v>0.91666666666667</v>
      </c>
      <c r="S28" s="79">
        <v>7</v>
      </c>
      <c r="T28" s="79">
        <v>3</v>
      </c>
      <c r="U28" s="80">
        <f>IFERROR(T28/(Q28),"-")</f>
        <v>0.27272727272727</v>
      </c>
      <c r="V28" s="81"/>
      <c r="W28" s="82">
        <v>5</v>
      </c>
      <c r="X28" s="80">
        <f>IF(Q28=0,"-",W28/Q28)</f>
        <v>0.45454545454545</v>
      </c>
      <c r="Y28" s="181">
        <v>144000</v>
      </c>
      <c r="Z28" s="182">
        <f>IFERROR(Y28/Q28,"-")</f>
        <v>13090.909090909</v>
      </c>
      <c r="AA28" s="182">
        <f>IFERROR(Y28/W28,"-")</f>
        <v>28800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0.18181818181818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5</v>
      </c>
      <c r="BP28" s="117">
        <f>IF(Q28=0,"",IF(BO28=0,"",(BO28/Q28)))</f>
        <v>0.45454545454545</v>
      </c>
      <c r="BQ28" s="118">
        <v>2</v>
      </c>
      <c r="BR28" s="119">
        <f>IFERROR(BQ28/BO28,"-")</f>
        <v>0.4</v>
      </c>
      <c r="BS28" s="120">
        <v>98000</v>
      </c>
      <c r="BT28" s="121">
        <f>IFERROR(BS28/BO28,"-")</f>
        <v>19600</v>
      </c>
      <c r="BU28" s="122"/>
      <c r="BV28" s="122"/>
      <c r="BW28" s="122">
        <v>2</v>
      </c>
      <c r="BX28" s="123">
        <v>4</v>
      </c>
      <c r="BY28" s="124">
        <f>IF(Q28=0,"",IF(BX28=0,"",(BX28/Q28)))</f>
        <v>0.36363636363636</v>
      </c>
      <c r="BZ28" s="125">
        <v>3</v>
      </c>
      <c r="CA28" s="126">
        <f>IFERROR(BZ28/BX28,"-")</f>
        <v>0.75</v>
      </c>
      <c r="CB28" s="127">
        <v>46000</v>
      </c>
      <c r="CC28" s="128">
        <f>IFERROR(CB28/BX28,"-")</f>
        <v>11500</v>
      </c>
      <c r="CD28" s="129">
        <v>2</v>
      </c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5</v>
      </c>
      <c r="CQ28" s="138">
        <v>144000</v>
      </c>
      <c r="CR28" s="138">
        <v>65000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30"/>
      <c r="B29" s="84"/>
      <c r="C29" s="84"/>
      <c r="D29" s="85"/>
      <c r="E29" s="85"/>
      <c r="F29" s="85"/>
      <c r="G29" s="86"/>
      <c r="H29" s="87"/>
      <c r="I29" s="87"/>
      <c r="J29" s="87"/>
      <c r="K29" s="177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7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30"/>
      <c r="B30" s="37"/>
      <c r="C30" s="37"/>
      <c r="D30" s="21"/>
      <c r="E30" s="21"/>
      <c r="F30" s="21"/>
      <c r="G30" s="22"/>
      <c r="H30" s="36"/>
      <c r="I30" s="36"/>
      <c r="J30" s="73"/>
      <c r="K30" s="178"/>
      <c r="L30" s="34"/>
      <c r="M30" s="34"/>
      <c r="N30" s="31"/>
      <c r="O30" s="23"/>
      <c r="P30" s="23"/>
      <c r="Q30" s="23"/>
      <c r="R30" s="32"/>
      <c r="S30" s="32"/>
      <c r="T30" s="23"/>
      <c r="U30" s="32"/>
      <c r="V30" s="25"/>
      <c r="W30" s="25"/>
      <c r="X30" s="25"/>
      <c r="Y30" s="183"/>
      <c r="Z30" s="183"/>
      <c r="AA30" s="183"/>
      <c r="AB30" s="183"/>
      <c r="AC30" s="33"/>
      <c r="AD30" s="59"/>
      <c r="AE30" s="61"/>
      <c r="AF30" s="62"/>
      <c r="AG30" s="61"/>
      <c r="AH30" s="65"/>
      <c r="AI30" s="66"/>
      <c r="AJ30" s="67"/>
      <c r="AK30" s="68"/>
      <c r="AL30" s="68"/>
      <c r="AM30" s="68"/>
      <c r="AN30" s="61"/>
      <c r="AO30" s="62"/>
      <c r="AP30" s="61"/>
      <c r="AQ30" s="65"/>
      <c r="AR30" s="66"/>
      <c r="AS30" s="67"/>
      <c r="AT30" s="68"/>
      <c r="AU30" s="68"/>
      <c r="AV30" s="68"/>
      <c r="AW30" s="61"/>
      <c r="AX30" s="62"/>
      <c r="AY30" s="61"/>
      <c r="AZ30" s="65"/>
      <c r="BA30" s="66"/>
      <c r="BB30" s="67"/>
      <c r="BC30" s="68"/>
      <c r="BD30" s="68"/>
      <c r="BE30" s="68"/>
      <c r="BF30" s="61"/>
      <c r="BG30" s="62"/>
      <c r="BH30" s="61"/>
      <c r="BI30" s="65"/>
      <c r="BJ30" s="66"/>
      <c r="BK30" s="67"/>
      <c r="BL30" s="68"/>
      <c r="BM30" s="68"/>
      <c r="BN30" s="68"/>
      <c r="BO30" s="63"/>
      <c r="BP30" s="64"/>
      <c r="BQ30" s="61"/>
      <c r="BR30" s="65"/>
      <c r="BS30" s="66"/>
      <c r="BT30" s="67"/>
      <c r="BU30" s="68"/>
      <c r="BV30" s="68"/>
      <c r="BW30" s="68"/>
      <c r="BX30" s="63"/>
      <c r="BY30" s="64"/>
      <c r="BZ30" s="61"/>
      <c r="CA30" s="65"/>
      <c r="CB30" s="66"/>
      <c r="CC30" s="67"/>
      <c r="CD30" s="68"/>
      <c r="CE30" s="68"/>
      <c r="CF30" s="68"/>
      <c r="CG30" s="63"/>
      <c r="CH30" s="64"/>
      <c r="CI30" s="61"/>
      <c r="CJ30" s="65"/>
      <c r="CK30" s="66"/>
      <c r="CL30" s="67"/>
      <c r="CM30" s="68"/>
      <c r="CN30" s="68"/>
      <c r="CO30" s="68"/>
      <c r="CP30" s="69"/>
      <c r="CQ30" s="66"/>
      <c r="CR30" s="66"/>
      <c r="CS30" s="66"/>
      <c r="CT30" s="70"/>
    </row>
    <row r="31" spans="1:99">
      <c r="A31" s="19">
        <f>AC31</f>
        <v>2.1364406779661</v>
      </c>
      <c r="B31" s="39"/>
      <c r="C31" s="39"/>
      <c r="D31" s="39"/>
      <c r="E31" s="39"/>
      <c r="F31" s="39"/>
      <c r="G31" s="39"/>
      <c r="H31" s="40" t="s">
        <v>126</v>
      </c>
      <c r="I31" s="40"/>
      <c r="J31" s="40"/>
      <c r="K31" s="179">
        <f>SUM(K6:K30)</f>
        <v>1180000</v>
      </c>
      <c r="L31" s="41">
        <f>SUM(L6:L30)</f>
        <v>1179</v>
      </c>
      <c r="M31" s="41">
        <f>SUM(M6:M30)</f>
        <v>318</v>
      </c>
      <c r="N31" s="41">
        <f>SUM(N6:N30)</f>
        <v>913</v>
      </c>
      <c r="O31" s="41">
        <f>SUM(O6:O30)</f>
        <v>109</v>
      </c>
      <c r="P31" s="41">
        <f>SUM(P6:P30)</f>
        <v>0</v>
      </c>
      <c r="Q31" s="41">
        <f>SUM(Q6:Q30)</f>
        <v>109</v>
      </c>
      <c r="R31" s="42">
        <f>IFERROR(Q31/N31,"-")</f>
        <v>0.11938663745893</v>
      </c>
      <c r="S31" s="76">
        <f>SUM(S6:S30)</f>
        <v>51</v>
      </c>
      <c r="T31" s="76">
        <f>SUM(T6:T30)</f>
        <v>28</v>
      </c>
      <c r="U31" s="42">
        <f>IFERROR(S31/Q31,"-")</f>
        <v>0.46788990825688</v>
      </c>
      <c r="V31" s="43">
        <f>IFERROR(K31/Q31,"-")</f>
        <v>10825.688073394</v>
      </c>
      <c r="W31" s="44">
        <f>SUM(W6:W30)</f>
        <v>35</v>
      </c>
      <c r="X31" s="42">
        <f>IFERROR(W31/Q31,"-")</f>
        <v>0.32110091743119</v>
      </c>
      <c r="Y31" s="179">
        <f>SUM(Y6:Y30)</f>
        <v>2521000</v>
      </c>
      <c r="Z31" s="179">
        <f>IFERROR(Y31/Q31,"-")</f>
        <v>23128.440366972</v>
      </c>
      <c r="AA31" s="179">
        <f>IFERROR(Y31/W31,"-")</f>
        <v>72028.571428571</v>
      </c>
      <c r="AB31" s="179">
        <f>Y31-K31</f>
        <v>1341000</v>
      </c>
      <c r="AC31" s="45">
        <f>Y31/K31</f>
        <v>2.1364406779661</v>
      </c>
      <c r="AD31" s="58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2"/>
    <mergeCell ref="K8:K12"/>
    <mergeCell ref="V8:V12"/>
    <mergeCell ref="AB8:AB12"/>
    <mergeCell ref="AC8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  <mergeCell ref="A17:A22"/>
    <mergeCell ref="K17:K22"/>
    <mergeCell ref="V17:V22"/>
    <mergeCell ref="AB17:AB22"/>
    <mergeCell ref="AC17:AC22"/>
    <mergeCell ref="A23:A28"/>
    <mergeCell ref="K23:K28"/>
    <mergeCell ref="V23:V28"/>
    <mergeCell ref="AB23:AB28"/>
    <mergeCell ref="AC23:AC2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127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0.975</v>
      </c>
      <c r="B6" s="184" t="s">
        <v>128</v>
      </c>
      <c r="C6" s="184" t="s">
        <v>58</v>
      </c>
      <c r="D6" s="184" t="s">
        <v>129</v>
      </c>
      <c r="E6" s="184" t="s">
        <v>130</v>
      </c>
      <c r="F6" s="184" t="s">
        <v>131</v>
      </c>
      <c r="G6" s="184" t="s">
        <v>132</v>
      </c>
      <c r="H6" s="87" t="s">
        <v>133</v>
      </c>
      <c r="I6" s="87" t="s">
        <v>134</v>
      </c>
      <c r="J6" s="87"/>
      <c r="K6" s="176">
        <v>80000</v>
      </c>
      <c r="L6" s="79">
        <v>20</v>
      </c>
      <c r="M6" s="79">
        <v>0</v>
      </c>
      <c r="N6" s="79">
        <v>43</v>
      </c>
      <c r="O6" s="88">
        <v>11</v>
      </c>
      <c r="P6" s="89">
        <v>0</v>
      </c>
      <c r="Q6" s="90">
        <f>O6+P6</f>
        <v>11</v>
      </c>
      <c r="R6" s="80">
        <f>IFERROR(Q6/N6,"-")</f>
        <v>0.25581395348837</v>
      </c>
      <c r="S6" s="79">
        <v>2</v>
      </c>
      <c r="T6" s="79">
        <v>4</v>
      </c>
      <c r="U6" s="80">
        <f>IFERROR(T6/(Q6),"-")</f>
        <v>0.36363636363636</v>
      </c>
      <c r="V6" s="81">
        <f>IFERROR(K6/SUM(Q6:Q7),"-")</f>
        <v>3076.9230769231</v>
      </c>
      <c r="W6" s="82">
        <v>5</v>
      </c>
      <c r="X6" s="80">
        <f>IF(Q6=0,"-",W6/Q6)</f>
        <v>0.45454545454545</v>
      </c>
      <c r="Y6" s="181">
        <v>47000</v>
      </c>
      <c r="Z6" s="182">
        <f>IFERROR(Y6/Q6,"-")</f>
        <v>4272.7272727273</v>
      </c>
      <c r="AA6" s="182">
        <f>IFERROR(Y6/W6,"-")</f>
        <v>9400</v>
      </c>
      <c r="AB6" s="176">
        <f>SUM(Y6:Y7)-SUM(K6:K7)</f>
        <v>-2000</v>
      </c>
      <c r="AC6" s="83">
        <f>SUM(Y6:Y7)/SUM(K6:K7)</f>
        <v>0.975</v>
      </c>
      <c r="AD6" s="77"/>
      <c r="AE6" s="91">
        <v>1</v>
      </c>
      <c r="AF6" s="92">
        <f>IF(Q6=0,"",IF(AE6=0,"",(AE6/Q6)))</f>
        <v>0.090909090909091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4</v>
      </c>
      <c r="AO6" s="98">
        <f>IF(Q6=0,"",IF(AN6=0,"",(AN6/Q6)))</f>
        <v>0.36363636363636</v>
      </c>
      <c r="AP6" s="97">
        <v>1</v>
      </c>
      <c r="AQ6" s="99">
        <f>IFERROR(AP6/AN6,"-")</f>
        <v>0.25</v>
      </c>
      <c r="AR6" s="100">
        <v>8000</v>
      </c>
      <c r="AS6" s="101">
        <f>IFERROR(AR6/AN6,"-")</f>
        <v>2000</v>
      </c>
      <c r="AT6" s="102"/>
      <c r="AU6" s="102">
        <v>1</v>
      </c>
      <c r="AV6" s="102"/>
      <c r="AW6" s="103">
        <v>2</v>
      </c>
      <c r="AX6" s="104">
        <f>IF(Q6=0,"",IF(AW6=0,"",(AW6/Q6)))</f>
        <v>0.18181818181818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0.36363636363636</v>
      </c>
      <c r="BH6" s="109">
        <v>4</v>
      </c>
      <c r="BI6" s="111">
        <f>IFERROR(BH6/BF6,"-")</f>
        <v>1</v>
      </c>
      <c r="BJ6" s="112">
        <v>39000</v>
      </c>
      <c r="BK6" s="113">
        <f>IFERROR(BJ6/BF6,"-")</f>
        <v>9750</v>
      </c>
      <c r="BL6" s="114">
        <v>3</v>
      </c>
      <c r="BM6" s="114"/>
      <c r="BN6" s="114">
        <v>1</v>
      </c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5</v>
      </c>
      <c r="CQ6" s="138">
        <v>47000</v>
      </c>
      <c r="CR6" s="138">
        <v>28000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135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115</v>
      </c>
      <c r="M7" s="79">
        <v>37</v>
      </c>
      <c r="N7" s="79">
        <v>29</v>
      </c>
      <c r="O7" s="88">
        <v>15</v>
      </c>
      <c r="P7" s="89">
        <v>0</v>
      </c>
      <c r="Q7" s="90">
        <f>O7+P7</f>
        <v>15</v>
      </c>
      <c r="R7" s="80">
        <f>IFERROR(Q7/N7,"-")</f>
        <v>0.51724137931034</v>
      </c>
      <c r="S7" s="79">
        <v>6</v>
      </c>
      <c r="T7" s="79">
        <v>2</v>
      </c>
      <c r="U7" s="80">
        <f>IFERROR(T7/(Q7),"-")</f>
        <v>0.13333333333333</v>
      </c>
      <c r="V7" s="81"/>
      <c r="W7" s="82">
        <v>3</v>
      </c>
      <c r="X7" s="80">
        <f>IF(Q7=0,"-",W7/Q7)</f>
        <v>0.2</v>
      </c>
      <c r="Y7" s="181">
        <v>31000</v>
      </c>
      <c r="Z7" s="182">
        <f>IFERROR(Y7/Q7,"-")</f>
        <v>2066.6666666667</v>
      </c>
      <c r="AA7" s="182">
        <f>IFERROR(Y7/W7,"-")</f>
        <v>10333.333333333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0.13333333333333</v>
      </c>
      <c r="AY7" s="103">
        <v>1</v>
      </c>
      <c r="AZ7" s="105">
        <f>IFERROR(AY7/AW7,"-")</f>
        <v>0.5</v>
      </c>
      <c r="BA7" s="106">
        <v>8000</v>
      </c>
      <c r="BB7" s="107">
        <f>IFERROR(BA7/AW7,"-")</f>
        <v>4000</v>
      </c>
      <c r="BC7" s="108"/>
      <c r="BD7" s="108">
        <v>1</v>
      </c>
      <c r="BE7" s="108"/>
      <c r="BF7" s="109">
        <v>4</v>
      </c>
      <c r="BG7" s="110">
        <f>IF(Q7=0,"",IF(BF7=0,"",(BF7/Q7)))</f>
        <v>0.26666666666667</v>
      </c>
      <c r="BH7" s="109">
        <v>1</v>
      </c>
      <c r="BI7" s="111">
        <f>IFERROR(BH7/BF7,"-")</f>
        <v>0.25</v>
      </c>
      <c r="BJ7" s="112">
        <v>20000</v>
      </c>
      <c r="BK7" s="113">
        <f>IFERROR(BJ7/BF7,"-")</f>
        <v>5000</v>
      </c>
      <c r="BL7" s="114"/>
      <c r="BM7" s="114"/>
      <c r="BN7" s="114">
        <v>1</v>
      </c>
      <c r="BO7" s="116">
        <v>7</v>
      </c>
      <c r="BP7" s="117">
        <f>IF(Q7=0,"",IF(BO7=0,"",(BO7/Q7)))</f>
        <v>0.46666666666667</v>
      </c>
      <c r="BQ7" s="118">
        <v>1</v>
      </c>
      <c r="BR7" s="119">
        <f>IFERROR(BQ7/BO7,"-")</f>
        <v>0.14285714285714</v>
      </c>
      <c r="BS7" s="120">
        <v>3000</v>
      </c>
      <c r="BT7" s="121">
        <f>IFERROR(BS7/BO7,"-")</f>
        <v>428.57142857143</v>
      </c>
      <c r="BU7" s="122">
        <v>1</v>
      </c>
      <c r="BV7" s="122"/>
      <c r="BW7" s="122"/>
      <c r="BX7" s="123">
        <v>2</v>
      </c>
      <c r="BY7" s="124">
        <f>IF(Q7=0,"",IF(BX7=0,"",(BX7/Q7)))</f>
        <v>0.13333333333333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31000</v>
      </c>
      <c r="CR7" s="138">
        <v>20000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1.175</v>
      </c>
      <c r="B8" s="184" t="s">
        <v>136</v>
      </c>
      <c r="C8" s="184" t="s">
        <v>58</v>
      </c>
      <c r="D8" s="184" t="s">
        <v>137</v>
      </c>
      <c r="E8" s="184" t="s">
        <v>130</v>
      </c>
      <c r="F8" s="184" t="s">
        <v>131</v>
      </c>
      <c r="G8" s="184" t="s">
        <v>132</v>
      </c>
      <c r="H8" s="87" t="s">
        <v>138</v>
      </c>
      <c r="I8" s="87" t="s">
        <v>139</v>
      </c>
      <c r="J8" s="87"/>
      <c r="K8" s="176">
        <v>120000</v>
      </c>
      <c r="L8" s="79">
        <v>3</v>
      </c>
      <c r="M8" s="79">
        <v>0</v>
      </c>
      <c r="N8" s="79">
        <v>19</v>
      </c>
      <c r="O8" s="88">
        <v>2</v>
      </c>
      <c r="P8" s="89">
        <v>0</v>
      </c>
      <c r="Q8" s="90">
        <f>O8+P8</f>
        <v>2</v>
      </c>
      <c r="R8" s="80">
        <f>IFERROR(Q8/N8,"-")</f>
        <v>0.10526315789474</v>
      </c>
      <c r="S8" s="79">
        <v>0</v>
      </c>
      <c r="T8" s="79">
        <v>1</v>
      </c>
      <c r="U8" s="80">
        <f>IFERROR(T8/(Q8),"-")</f>
        <v>0.5</v>
      </c>
      <c r="V8" s="81">
        <f>IFERROR(K8/SUM(Q8:Q9),"-")</f>
        <v>17142.857142857</v>
      </c>
      <c r="W8" s="82">
        <v>1</v>
      </c>
      <c r="X8" s="80">
        <f>IF(Q8=0,"-",W8/Q8)</f>
        <v>0.5</v>
      </c>
      <c r="Y8" s="181">
        <v>5000</v>
      </c>
      <c r="Z8" s="182">
        <f>IFERROR(Y8/Q8,"-")</f>
        <v>2500</v>
      </c>
      <c r="AA8" s="182">
        <f>IFERROR(Y8/W8,"-")</f>
        <v>5000</v>
      </c>
      <c r="AB8" s="176">
        <f>SUM(Y8:Y9)-SUM(K8:K9)</f>
        <v>21000</v>
      </c>
      <c r="AC8" s="83">
        <f>SUM(Y8:Y9)/SUM(K8:K9)</f>
        <v>1.175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2</v>
      </c>
      <c r="AO8" s="98">
        <f>IF(Q8=0,"",IF(AN8=0,"",(AN8/Q8)))</f>
        <v>1</v>
      </c>
      <c r="AP8" s="97">
        <v>1</v>
      </c>
      <c r="AQ8" s="99">
        <f>IFERROR(AP8/AN8,"-")</f>
        <v>0.5</v>
      </c>
      <c r="AR8" s="100">
        <v>5000</v>
      </c>
      <c r="AS8" s="101">
        <f>IFERROR(AR8/AN8,"-")</f>
        <v>2500</v>
      </c>
      <c r="AT8" s="102">
        <v>1</v>
      </c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5000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140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40</v>
      </c>
      <c r="M9" s="79">
        <v>12</v>
      </c>
      <c r="N9" s="79">
        <v>9</v>
      </c>
      <c r="O9" s="88">
        <v>5</v>
      </c>
      <c r="P9" s="89">
        <v>0</v>
      </c>
      <c r="Q9" s="90">
        <f>O9+P9</f>
        <v>5</v>
      </c>
      <c r="R9" s="80">
        <f>IFERROR(Q9/N9,"-")</f>
        <v>0.55555555555556</v>
      </c>
      <c r="S9" s="79">
        <v>3</v>
      </c>
      <c r="T9" s="79">
        <v>0</v>
      </c>
      <c r="U9" s="80">
        <f>IFERROR(T9/(Q9),"-")</f>
        <v>0</v>
      </c>
      <c r="V9" s="81"/>
      <c r="W9" s="82">
        <v>3</v>
      </c>
      <c r="X9" s="80">
        <f>IF(Q9=0,"-",W9/Q9)</f>
        <v>0.6</v>
      </c>
      <c r="Y9" s="181">
        <v>136000</v>
      </c>
      <c r="Z9" s="182">
        <f>IFERROR(Y9/Q9,"-")</f>
        <v>27200</v>
      </c>
      <c r="AA9" s="182">
        <f>IFERROR(Y9/W9,"-")</f>
        <v>45333.333333333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0.2</v>
      </c>
      <c r="AP9" s="97">
        <v>1</v>
      </c>
      <c r="AQ9" s="99">
        <f>IFERROR(AP9/AN9,"-")</f>
        <v>1</v>
      </c>
      <c r="AR9" s="100">
        <v>3000</v>
      </c>
      <c r="AS9" s="101">
        <f>IFERROR(AR9/AN9,"-")</f>
        <v>3000</v>
      </c>
      <c r="AT9" s="102">
        <v>1</v>
      </c>
      <c r="AU9" s="102"/>
      <c r="AV9" s="102"/>
      <c r="AW9" s="103">
        <v>1</v>
      </c>
      <c r="AX9" s="104">
        <f>IF(Q9=0,"",IF(AW9=0,"",(AW9/Q9)))</f>
        <v>0.2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</v>
      </c>
      <c r="BG9" s="110">
        <f>IF(Q9=0,"",IF(BF9=0,"",(BF9/Q9)))</f>
        <v>0.2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0.2</v>
      </c>
      <c r="BQ9" s="118">
        <v>1</v>
      </c>
      <c r="BR9" s="119">
        <f>IFERROR(BQ9/BO9,"-")</f>
        <v>1</v>
      </c>
      <c r="BS9" s="120">
        <v>116000</v>
      </c>
      <c r="BT9" s="121">
        <f>IFERROR(BS9/BO9,"-")</f>
        <v>116000</v>
      </c>
      <c r="BU9" s="122"/>
      <c r="BV9" s="122"/>
      <c r="BW9" s="122">
        <v>1</v>
      </c>
      <c r="BX9" s="123">
        <v>1</v>
      </c>
      <c r="BY9" s="124">
        <f>IF(Q9=0,"",IF(BX9=0,"",(BX9/Q9)))</f>
        <v>0.2</v>
      </c>
      <c r="BZ9" s="125">
        <v>1</v>
      </c>
      <c r="CA9" s="126">
        <f>IFERROR(BZ9/BX9,"-")</f>
        <v>1</v>
      </c>
      <c r="CB9" s="127">
        <v>17000</v>
      </c>
      <c r="CC9" s="128">
        <f>IFERROR(CB9/BX9,"-")</f>
        <v>17000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3</v>
      </c>
      <c r="CQ9" s="138">
        <v>136000</v>
      </c>
      <c r="CR9" s="138">
        <v>116000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0.775</v>
      </c>
      <c r="B10" s="184" t="s">
        <v>141</v>
      </c>
      <c r="C10" s="184" t="s">
        <v>142</v>
      </c>
      <c r="D10" s="184" t="s">
        <v>143</v>
      </c>
      <c r="E10" s="184" t="s">
        <v>144</v>
      </c>
      <c r="F10" s="184"/>
      <c r="G10" s="184" t="s">
        <v>132</v>
      </c>
      <c r="H10" s="87" t="s">
        <v>145</v>
      </c>
      <c r="I10" s="87" t="s">
        <v>146</v>
      </c>
      <c r="J10" s="185" t="s">
        <v>95</v>
      </c>
      <c r="K10" s="176">
        <v>40000</v>
      </c>
      <c r="L10" s="79">
        <v>0</v>
      </c>
      <c r="M10" s="79">
        <v>0</v>
      </c>
      <c r="N10" s="79">
        <v>31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IFERROR(K10/SUM(Q10:Q11),"-")</f>
        <v>5714.2857142857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SUM(Y10:Y11)-SUM(K10:K11)</f>
        <v>-9000</v>
      </c>
      <c r="AC10" s="83">
        <f>SUM(Y10:Y11)/SUM(K10:K11)</f>
        <v>0.775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147</v>
      </c>
      <c r="C11" s="184" t="s">
        <v>142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65</v>
      </c>
      <c r="M11" s="79">
        <v>24</v>
      </c>
      <c r="N11" s="79">
        <v>20</v>
      </c>
      <c r="O11" s="88">
        <v>7</v>
      </c>
      <c r="P11" s="89">
        <v>0</v>
      </c>
      <c r="Q11" s="90">
        <f>O11+P11</f>
        <v>7</v>
      </c>
      <c r="R11" s="80">
        <f>IFERROR(Q11/N11,"-")</f>
        <v>0.35</v>
      </c>
      <c r="S11" s="79">
        <v>2</v>
      </c>
      <c r="T11" s="79">
        <v>1</v>
      </c>
      <c r="U11" s="80">
        <f>IFERROR(T11/(Q11),"-")</f>
        <v>0.14285714285714</v>
      </c>
      <c r="V11" s="81"/>
      <c r="W11" s="82">
        <v>3</v>
      </c>
      <c r="X11" s="80">
        <f>IF(Q11=0,"-",W11/Q11)</f>
        <v>0.42857142857143</v>
      </c>
      <c r="Y11" s="181">
        <v>31000</v>
      </c>
      <c r="Z11" s="182">
        <f>IFERROR(Y11/Q11,"-")</f>
        <v>4428.5714285714</v>
      </c>
      <c r="AA11" s="182">
        <f>IFERROR(Y11/W11,"-")</f>
        <v>10333.333333333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0.14285714285714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2</v>
      </c>
      <c r="BG11" s="110">
        <f>IF(Q11=0,"",IF(BF11=0,"",(BF11/Q11)))</f>
        <v>0.28571428571429</v>
      </c>
      <c r="BH11" s="109">
        <v>1</v>
      </c>
      <c r="BI11" s="111">
        <f>IFERROR(BH11/BF11,"-")</f>
        <v>0.5</v>
      </c>
      <c r="BJ11" s="112">
        <v>25000</v>
      </c>
      <c r="BK11" s="113">
        <f>IFERROR(BJ11/BF11,"-")</f>
        <v>12500</v>
      </c>
      <c r="BL11" s="114"/>
      <c r="BM11" s="114"/>
      <c r="BN11" s="114">
        <v>1</v>
      </c>
      <c r="BO11" s="116">
        <v>4</v>
      </c>
      <c r="BP11" s="117">
        <f>IF(Q11=0,"",IF(BO11=0,"",(BO11/Q11)))</f>
        <v>0.57142857142857</v>
      </c>
      <c r="BQ11" s="118">
        <v>2</v>
      </c>
      <c r="BR11" s="119">
        <f>IFERROR(BQ11/BO11,"-")</f>
        <v>0.5</v>
      </c>
      <c r="BS11" s="120">
        <v>6000</v>
      </c>
      <c r="BT11" s="121">
        <f>IFERROR(BS11/BO11,"-")</f>
        <v>1500</v>
      </c>
      <c r="BU11" s="122">
        <v>2</v>
      </c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31000</v>
      </c>
      <c r="CR11" s="138">
        <v>25000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0.47142857142857</v>
      </c>
      <c r="B12" s="184" t="s">
        <v>148</v>
      </c>
      <c r="C12" s="184" t="s">
        <v>142</v>
      </c>
      <c r="D12" s="184" t="s">
        <v>149</v>
      </c>
      <c r="E12" s="184" t="s">
        <v>150</v>
      </c>
      <c r="F12" s="184"/>
      <c r="G12" s="184" t="s">
        <v>132</v>
      </c>
      <c r="H12" s="87" t="s">
        <v>151</v>
      </c>
      <c r="I12" s="87" t="s">
        <v>152</v>
      </c>
      <c r="J12" s="87" t="s">
        <v>153</v>
      </c>
      <c r="K12" s="176">
        <v>70000</v>
      </c>
      <c r="L12" s="79">
        <v>6</v>
      </c>
      <c r="M12" s="79">
        <v>0</v>
      </c>
      <c r="N12" s="79">
        <v>31</v>
      </c>
      <c r="O12" s="88">
        <v>2</v>
      </c>
      <c r="P12" s="89">
        <v>0</v>
      </c>
      <c r="Q12" s="90">
        <f>O12+P12</f>
        <v>2</v>
      </c>
      <c r="R12" s="80">
        <f>IFERROR(Q12/N12,"-")</f>
        <v>0.064516129032258</v>
      </c>
      <c r="S12" s="79">
        <v>1</v>
      </c>
      <c r="T12" s="79">
        <v>1</v>
      </c>
      <c r="U12" s="80">
        <f>IFERROR(T12/(Q12),"-")</f>
        <v>0.5</v>
      </c>
      <c r="V12" s="81">
        <f>IFERROR(K12/SUM(Q12:Q13),"-")</f>
        <v>2916.6666666667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-37000</v>
      </c>
      <c r="AC12" s="83">
        <f>SUM(Y12:Y13)/SUM(K12:K13)</f>
        <v>0.47142857142857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0.5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154</v>
      </c>
      <c r="C13" s="184" t="s">
        <v>142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93</v>
      </c>
      <c r="M13" s="79">
        <v>61</v>
      </c>
      <c r="N13" s="79">
        <v>22</v>
      </c>
      <c r="O13" s="88">
        <v>22</v>
      </c>
      <c r="P13" s="89">
        <v>0</v>
      </c>
      <c r="Q13" s="90">
        <f>O13+P13</f>
        <v>22</v>
      </c>
      <c r="R13" s="80">
        <f>IFERROR(Q13/N13,"-")</f>
        <v>1</v>
      </c>
      <c r="S13" s="79">
        <v>9</v>
      </c>
      <c r="T13" s="79">
        <v>1</v>
      </c>
      <c r="U13" s="80">
        <f>IFERROR(T13/(Q13),"-")</f>
        <v>0.045454545454545</v>
      </c>
      <c r="V13" s="81"/>
      <c r="W13" s="82">
        <v>2</v>
      </c>
      <c r="X13" s="80">
        <f>IF(Q13=0,"-",W13/Q13)</f>
        <v>0.090909090909091</v>
      </c>
      <c r="Y13" s="181">
        <v>33000</v>
      </c>
      <c r="Z13" s="182">
        <f>IFERROR(Y13/Q13,"-")</f>
        <v>1500</v>
      </c>
      <c r="AA13" s="182">
        <f>IFERROR(Y13/W13,"-")</f>
        <v>16500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3</v>
      </c>
      <c r="AO13" s="98">
        <f>IF(Q13=0,"",IF(AN13=0,"",(AN13/Q13)))</f>
        <v>0.13636363636364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4</v>
      </c>
      <c r="AX13" s="104">
        <f>IF(Q13=0,"",IF(AW13=0,"",(AW13/Q13)))</f>
        <v>0.18181818181818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8</v>
      </c>
      <c r="BG13" s="110">
        <f>IF(Q13=0,"",IF(BF13=0,"",(BF13/Q13)))</f>
        <v>0.36363636363636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4</v>
      </c>
      <c r="BP13" s="117">
        <f>IF(Q13=0,"",IF(BO13=0,"",(BO13/Q13)))</f>
        <v>0.18181818181818</v>
      </c>
      <c r="BQ13" s="118">
        <v>1</v>
      </c>
      <c r="BR13" s="119">
        <f>IFERROR(BQ13/BO13,"-")</f>
        <v>0.25</v>
      </c>
      <c r="BS13" s="120">
        <v>20000</v>
      </c>
      <c r="BT13" s="121">
        <f>IFERROR(BS13/BO13,"-")</f>
        <v>5000</v>
      </c>
      <c r="BU13" s="122"/>
      <c r="BV13" s="122"/>
      <c r="BW13" s="122">
        <v>1</v>
      </c>
      <c r="BX13" s="123">
        <v>2</v>
      </c>
      <c r="BY13" s="124">
        <f>IF(Q13=0,"",IF(BX13=0,"",(BX13/Q13)))</f>
        <v>0.090909090909091</v>
      </c>
      <c r="BZ13" s="125">
        <v>1</v>
      </c>
      <c r="CA13" s="126">
        <f>IFERROR(BZ13/BX13,"-")</f>
        <v>0.5</v>
      </c>
      <c r="CB13" s="127">
        <v>13000</v>
      </c>
      <c r="CC13" s="128">
        <f>IFERROR(CB13/BX13,"-")</f>
        <v>6500</v>
      </c>
      <c r="CD13" s="129"/>
      <c r="CE13" s="129"/>
      <c r="CF13" s="129">
        <v>1</v>
      </c>
      <c r="CG13" s="130">
        <v>1</v>
      </c>
      <c r="CH13" s="131">
        <f>IF(Q13=0,"",IF(CG13=0,"",(CG13/Q13)))</f>
        <v>0.045454545454545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2</v>
      </c>
      <c r="CQ13" s="138">
        <v>33000</v>
      </c>
      <c r="CR13" s="138">
        <v>20000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1.4222222222222</v>
      </c>
      <c r="B14" s="184" t="s">
        <v>155</v>
      </c>
      <c r="C14" s="184" t="s">
        <v>142</v>
      </c>
      <c r="D14" s="184" t="s">
        <v>149</v>
      </c>
      <c r="E14" s="184" t="s">
        <v>156</v>
      </c>
      <c r="F14" s="184"/>
      <c r="G14" s="184" t="s">
        <v>132</v>
      </c>
      <c r="H14" s="87" t="s">
        <v>157</v>
      </c>
      <c r="I14" s="87" t="s">
        <v>146</v>
      </c>
      <c r="J14" s="87" t="s">
        <v>158</v>
      </c>
      <c r="K14" s="176">
        <v>45000</v>
      </c>
      <c r="L14" s="79">
        <v>17</v>
      </c>
      <c r="M14" s="79">
        <v>0</v>
      </c>
      <c r="N14" s="79">
        <v>37</v>
      </c>
      <c r="O14" s="88">
        <v>2</v>
      </c>
      <c r="P14" s="89">
        <v>0</v>
      </c>
      <c r="Q14" s="90">
        <f>O14+P14</f>
        <v>2</v>
      </c>
      <c r="R14" s="80">
        <f>IFERROR(Q14/N14,"-")</f>
        <v>0.054054054054054</v>
      </c>
      <c r="S14" s="79">
        <v>1</v>
      </c>
      <c r="T14" s="79">
        <v>1</v>
      </c>
      <c r="U14" s="80">
        <f>IFERROR(T14/(Q14),"-")</f>
        <v>0.5</v>
      </c>
      <c r="V14" s="81">
        <f>IFERROR(K14/SUM(Q14:Q15),"-")</f>
        <v>2250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19000</v>
      </c>
      <c r="AC14" s="83">
        <f>SUM(Y14:Y15)/SUM(K14:K15)</f>
        <v>1.4222222222222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0.5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0.5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159</v>
      </c>
      <c r="C15" s="184" t="s">
        <v>142</v>
      </c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143</v>
      </c>
      <c r="M15" s="79">
        <v>86</v>
      </c>
      <c r="N15" s="79">
        <v>26</v>
      </c>
      <c r="O15" s="88">
        <v>18</v>
      </c>
      <c r="P15" s="89">
        <v>0</v>
      </c>
      <c r="Q15" s="90">
        <f>O15+P15</f>
        <v>18</v>
      </c>
      <c r="R15" s="80">
        <f>IFERROR(Q15/N15,"-")</f>
        <v>0.69230769230769</v>
      </c>
      <c r="S15" s="79">
        <v>7</v>
      </c>
      <c r="T15" s="79">
        <v>1</v>
      </c>
      <c r="U15" s="80">
        <f>IFERROR(T15/(Q15),"-")</f>
        <v>0.055555555555556</v>
      </c>
      <c r="V15" s="81"/>
      <c r="W15" s="82">
        <v>6</v>
      </c>
      <c r="X15" s="80">
        <f>IF(Q15=0,"-",W15/Q15)</f>
        <v>0.33333333333333</v>
      </c>
      <c r="Y15" s="181">
        <v>64000</v>
      </c>
      <c r="Z15" s="182">
        <f>IFERROR(Y15/Q15,"-")</f>
        <v>3555.5555555556</v>
      </c>
      <c r="AA15" s="182">
        <f>IFERROR(Y15/W15,"-")</f>
        <v>10666.666666667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2</v>
      </c>
      <c r="AO15" s="98">
        <f>IF(Q15=0,"",IF(AN15=0,"",(AN15/Q15)))</f>
        <v>0.11111111111111</v>
      </c>
      <c r="AP15" s="97">
        <v>1</v>
      </c>
      <c r="AQ15" s="99">
        <f>IFERROR(AP15/AN15,"-")</f>
        <v>0.5</v>
      </c>
      <c r="AR15" s="100">
        <v>3000</v>
      </c>
      <c r="AS15" s="101">
        <f>IFERROR(AR15/AN15,"-")</f>
        <v>1500</v>
      </c>
      <c r="AT15" s="102">
        <v>1</v>
      </c>
      <c r="AU15" s="102"/>
      <c r="AV15" s="102"/>
      <c r="AW15" s="103">
        <v>1</v>
      </c>
      <c r="AX15" s="104">
        <f>IF(Q15=0,"",IF(AW15=0,"",(AW15/Q15)))</f>
        <v>0.055555555555556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5</v>
      </c>
      <c r="BG15" s="110">
        <f>IF(Q15=0,"",IF(BF15=0,"",(BF15/Q15)))</f>
        <v>0.27777777777778</v>
      </c>
      <c r="BH15" s="109">
        <v>2</v>
      </c>
      <c r="BI15" s="111">
        <f>IFERROR(BH15/BF15,"-")</f>
        <v>0.4</v>
      </c>
      <c r="BJ15" s="112">
        <v>18000</v>
      </c>
      <c r="BK15" s="113">
        <f>IFERROR(BJ15/BF15,"-")</f>
        <v>3600</v>
      </c>
      <c r="BL15" s="114">
        <v>1</v>
      </c>
      <c r="BM15" s="114">
        <v>1</v>
      </c>
      <c r="BN15" s="114"/>
      <c r="BO15" s="116">
        <v>6</v>
      </c>
      <c r="BP15" s="117">
        <f>IF(Q15=0,"",IF(BO15=0,"",(BO15/Q15)))</f>
        <v>0.33333333333333</v>
      </c>
      <c r="BQ15" s="118">
        <v>1</v>
      </c>
      <c r="BR15" s="119">
        <f>IFERROR(BQ15/BO15,"-")</f>
        <v>0.16666666666667</v>
      </c>
      <c r="BS15" s="120">
        <v>15000</v>
      </c>
      <c r="BT15" s="121">
        <f>IFERROR(BS15/BO15,"-")</f>
        <v>2500</v>
      </c>
      <c r="BU15" s="122"/>
      <c r="BV15" s="122"/>
      <c r="BW15" s="122">
        <v>1</v>
      </c>
      <c r="BX15" s="123">
        <v>3</v>
      </c>
      <c r="BY15" s="124">
        <f>IF(Q15=0,"",IF(BX15=0,"",(BX15/Q15)))</f>
        <v>0.16666666666667</v>
      </c>
      <c r="BZ15" s="125">
        <v>1</v>
      </c>
      <c r="CA15" s="126">
        <f>IFERROR(BZ15/BX15,"-")</f>
        <v>0.33333333333333</v>
      </c>
      <c r="CB15" s="127">
        <v>13000</v>
      </c>
      <c r="CC15" s="128">
        <f>IFERROR(CB15/BX15,"-")</f>
        <v>4333.3333333333</v>
      </c>
      <c r="CD15" s="129"/>
      <c r="CE15" s="129"/>
      <c r="CF15" s="129">
        <v>1</v>
      </c>
      <c r="CG15" s="130">
        <v>1</v>
      </c>
      <c r="CH15" s="131">
        <f>IF(Q15=0,"",IF(CG15=0,"",(CG15/Q15)))</f>
        <v>0.055555555555556</v>
      </c>
      <c r="CI15" s="132">
        <v>1</v>
      </c>
      <c r="CJ15" s="133">
        <f>IFERROR(CI15/CG15,"-")</f>
        <v>1</v>
      </c>
      <c r="CK15" s="134">
        <v>15000</v>
      </c>
      <c r="CL15" s="135">
        <f>IFERROR(CK15/CG15,"-")</f>
        <v>15000</v>
      </c>
      <c r="CM15" s="136"/>
      <c r="CN15" s="136">
        <v>1</v>
      </c>
      <c r="CO15" s="136"/>
      <c r="CP15" s="137">
        <v>6</v>
      </c>
      <c r="CQ15" s="138">
        <v>64000</v>
      </c>
      <c r="CR15" s="138">
        <v>15000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0.18181818181818</v>
      </c>
      <c r="B16" s="184" t="s">
        <v>160</v>
      </c>
      <c r="C16" s="184" t="s">
        <v>142</v>
      </c>
      <c r="D16" s="184" t="s">
        <v>143</v>
      </c>
      <c r="E16" s="184" t="s">
        <v>144</v>
      </c>
      <c r="F16" s="184"/>
      <c r="G16" s="184" t="s">
        <v>132</v>
      </c>
      <c r="H16" s="87" t="s">
        <v>161</v>
      </c>
      <c r="I16" s="87" t="s">
        <v>162</v>
      </c>
      <c r="J16" s="87" t="s">
        <v>89</v>
      </c>
      <c r="K16" s="176">
        <v>55000</v>
      </c>
      <c r="L16" s="79">
        <v>3</v>
      </c>
      <c r="M16" s="79">
        <v>0</v>
      </c>
      <c r="N16" s="79">
        <v>16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>
        <f>IFERROR(K16/SUM(Q16:Q17),"-")</f>
        <v>11000</v>
      </c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>
        <f>SUM(Y16:Y17)-SUM(K16:K17)</f>
        <v>-45000</v>
      </c>
      <c r="AC16" s="83">
        <f>SUM(Y16:Y17)/SUM(K16:K17)</f>
        <v>0.18181818181818</v>
      </c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163</v>
      </c>
      <c r="C17" s="184" t="s">
        <v>142</v>
      </c>
      <c r="D17" s="184"/>
      <c r="E17" s="184"/>
      <c r="F17" s="184"/>
      <c r="G17" s="184" t="s">
        <v>66</v>
      </c>
      <c r="H17" s="87"/>
      <c r="I17" s="87"/>
      <c r="J17" s="87"/>
      <c r="K17" s="176"/>
      <c r="L17" s="79">
        <v>46</v>
      </c>
      <c r="M17" s="79">
        <v>17</v>
      </c>
      <c r="N17" s="79">
        <v>6</v>
      </c>
      <c r="O17" s="88">
        <v>5</v>
      </c>
      <c r="P17" s="89">
        <v>0</v>
      </c>
      <c r="Q17" s="90">
        <f>O17+P17</f>
        <v>5</v>
      </c>
      <c r="R17" s="80">
        <f>IFERROR(Q17/N17,"-")</f>
        <v>0.83333333333333</v>
      </c>
      <c r="S17" s="79">
        <v>2</v>
      </c>
      <c r="T17" s="79">
        <v>0</v>
      </c>
      <c r="U17" s="80">
        <f>IFERROR(T17/(Q17),"-")</f>
        <v>0</v>
      </c>
      <c r="V17" s="81"/>
      <c r="W17" s="82">
        <v>1</v>
      </c>
      <c r="X17" s="80">
        <f>IF(Q17=0,"-",W17/Q17)</f>
        <v>0.2</v>
      </c>
      <c r="Y17" s="181">
        <v>10000</v>
      </c>
      <c r="Z17" s="182">
        <f>IFERROR(Y17/Q17,"-")</f>
        <v>2000</v>
      </c>
      <c r="AA17" s="182">
        <f>IFERROR(Y17/W17,"-")</f>
        <v>10000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0.2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3</v>
      </c>
      <c r="BG17" s="110">
        <f>IF(Q17=0,"",IF(BF17=0,"",(BF17/Q17)))</f>
        <v>0.6</v>
      </c>
      <c r="BH17" s="109">
        <v>1</v>
      </c>
      <c r="BI17" s="111">
        <f>IFERROR(BH17/BF17,"-")</f>
        <v>0.33333333333333</v>
      </c>
      <c r="BJ17" s="112">
        <v>10000</v>
      </c>
      <c r="BK17" s="113">
        <f>IFERROR(BJ17/BF17,"-")</f>
        <v>3333.3333333333</v>
      </c>
      <c r="BL17" s="114"/>
      <c r="BM17" s="114">
        <v>1</v>
      </c>
      <c r="BN17" s="114"/>
      <c r="BO17" s="116">
        <v>1</v>
      </c>
      <c r="BP17" s="117">
        <f>IF(Q17=0,"",IF(BO17=0,"",(BO17/Q17)))</f>
        <v>0.2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10000</v>
      </c>
      <c r="CR17" s="138">
        <v>10000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1.1285714285714</v>
      </c>
      <c r="B18" s="184" t="s">
        <v>164</v>
      </c>
      <c r="C18" s="184" t="s">
        <v>142</v>
      </c>
      <c r="D18" s="184" t="s">
        <v>149</v>
      </c>
      <c r="E18" s="184" t="s">
        <v>144</v>
      </c>
      <c r="F18" s="184"/>
      <c r="G18" s="184" t="s">
        <v>132</v>
      </c>
      <c r="H18" s="87" t="s">
        <v>165</v>
      </c>
      <c r="I18" s="87" t="s">
        <v>146</v>
      </c>
      <c r="J18" s="87" t="s">
        <v>166</v>
      </c>
      <c r="K18" s="176">
        <v>70000</v>
      </c>
      <c r="L18" s="79">
        <v>3</v>
      </c>
      <c r="M18" s="79">
        <v>0</v>
      </c>
      <c r="N18" s="79">
        <v>11</v>
      </c>
      <c r="O18" s="88">
        <v>3</v>
      </c>
      <c r="P18" s="89">
        <v>0</v>
      </c>
      <c r="Q18" s="90">
        <f>O18+P18</f>
        <v>3</v>
      </c>
      <c r="R18" s="80">
        <f>IFERROR(Q18/N18,"-")</f>
        <v>0.27272727272727</v>
      </c>
      <c r="S18" s="79">
        <v>2</v>
      </c>
      <c r="T18" s="79">
        <v>0</v>
      </c>
      <c r="U18" s="80">
        <f>IFERROR(T18/(Q18),"-")</f>
        <v>0</v>
      </c>
      <c r="V18" s="81">
        <f>IFERROR(K18/SUM(Q18:Q19),"-")</f>
        <v>6363.6363636364</v>
      </c>
      <c r="W18" s="82">
        <v>2</v>
      </c>
      <c r="X18" s="80">
        <f>IF(Q18=0,"-",W18/Q18)</f>
        <v>0.66666666666667</v>
      </c>
      <c r="Y18" s="181">
        <v>16000</v>
      </c>
      <c r="Z18" s="182">
        <f>IFERROR(Y18/Q18,"-")</f>
        <v>5333.3333333333</v>
      </c>
      <c r="AA18" s="182">
        <f>IFERROR(Y18/W18,"-")</f>
        <v>8000</v>
      </c>
      <c r="AB18" s="176">
        <f>SUM(Y18:Y19)-SUM(K18:K19)</f>
        <v>9000</v>
      </c>
      <c r="AC18" s="83">
        <f>SUM(Y18:Y19)/SUM(K18:K19)</f>
        <v>1.1285714285714</v>
      </c>
      <c r="AD18" s="77"/>
      <c r="AE18" s="91">
        <v>1</v>
      </c>
      <c r="AF18" s="92">
        <f>IF(Q18=0,"",IF(AE18=0,"",(AE18/Q18)))</f>
        <v>0.33333333333333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0.66666666666667</v>
      </c>
      <c r="BH18" s="109">
        <v>2</v>
      </c>
      <c r="BI18" s="111">
        <f>IFERROR(BH18/BF18,"-")</f>
        <v>1</v>
      </c>
      <c r="BJ18" s="112">
        <v>16000</v>
      </c>
      <c r="BK18" s="113">
        <f>IFERROR(BJ18/BF18,"-")</f>
        <v>8000</v>
      </c>
      <c r="BL18" s="114"/>
      <c r="BM18" s="114">
        <v>2</v>
      </c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16000</v>
      </c>
      <c r="CR18" s="138">
        <v>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167</v>
      </c>
      <c r="C19" s="184" t="s">
        <v>142</v>
      </c>
      <c r="D19" s="184"/>
      <c r="E19" s="184"/>
      <c r="F19" s="184"/>
      <c r="G19" s="184" t="s">
        <v>66</v>
      </c>
      <c r="H19" s="87"/>
      <c r="I19" s="87"/>
      <c r="J19" s="87"/>
      <c r="K19" s="176"/>
      <c r="L19" s="79">
        <v>42</v>
      </c>
      <c r="M19" s="79">
        <v>28</v>
      </c>
      <c r="N19" s="79">
        <v>11</v>
      </c>
      <c r="O19" s="88">
        <v>8</v>
      </c>
      <c r="P19" s="89">
        <v>0</v>
      </c>
      <c r="Q19" s="90">
        <f>O19+P19</f>
        <v>8</v>
      </c>
      <c r="R19" s="80">
        <f>IFERROR(Q19/N19,"-")</f>
        <v>0.72727272727273</v>
      </c>
      <c r="S19" s="79">
        <v>1</v>
      </c>
      <c r="T19" s="79">
        <v>2</v>
      </c>
      <c r="U19" s="80">
        <f>IFERROR(T19/(Q19),"-")</f>
        <v>0.25</v>
      </c>
      <c r="V19" s="81"/>
      <c r="W19" s="82">
        <v>1</v>
      </c>
      <c r="X19" s="80">
        <f>IF(Q19=0,"-",W19/Q19)</f>
        <v>0.125</v>
      </c>
      <c r="Y19" s="181">
        <v>63000</v>
      </c>
      <c r="Z19" s="182">
        <f>IFERROR(Y19/Q19,"-")</f>
        <v>7875</v>
      </c>
      <c r="AA19" s="182">
        <f>IFERROR(Y19/W19,"-")</f>
        <v>63000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0.125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3</v>
      </c>
      <c r="AX19" s="104">
        <f>IF(Q19=0,"",IF(AW19=0,"",(AW19/Q19)))</f>
        <v>0.375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</v>
      </c>
      <c r="BG19" s="110">
        <f>IF(Q19=0,"",IF(BF19=0,"",(BF19/Q19)))</f>
        <v>0.125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0.25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0.125</v>
      </c>
      <c r="BZ19" s="125">
        <v>1</v>
      </c>
      <c r="CA19" s="126">
        <f>IFERROR(BZ19/BX19,"-")</f>
        <v>1</v>
      </c>
      <c r="CB19" s="127">
        <v>63000</v>
      </c>
      <c r="CC19" s="128">
        <f>IFERROR(CB19/BX19,"-")</f>
        <v>63000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63000</v>
      </c>
      <c r="CR19" s="138">
        <v>63000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</v>
      </c>
      <c r="B20" s="184" t="s">
        <v>168</v>
      </c>
      <c r="C20" s="184" t="s">
        <v>142</v>
      </c>
      <c r="D20" s="184" t="s">
        <v>169</v>
      </c>
      <c r="E20" s="184" t="s">
        <v>170</v>
      </c>
      <c r="F20" s="184"/>
      <c r="G20" s="184" t="s">
        <v>132</v>
      </c>
      <c r="H20" s="87" t="s">
        <v>171</v>
      </c>
      <c r="I20" s="87" t="s">
        <v>162</v>
      </c>
      <c r="J20" s="87" t="s">
        <v>172</v>
      </c>
      <c r="K20" s="176">
        <v>45000</v>
      </c>
      <c r="L20" s="79">
        <v>6</v>
      </c>
      <c r="M20" s="79">
        <v>0</v>
      </c>
      <c r="N20" s="79">
        <v>16</v>
      </c>
      <c r="O20" s="88">
        <v>4</v>
      </c>
      <c r="P20" s="89">
        <v>1</v>
      </c>
      <c r="Q20" s="90">
        <f>O20+P20</f>
        <v>5</v>
      </c>
      <c r="R20" s="80">
        <f>IFERROR(Q20/N20,"-")</f>
        <v>0.3125</v>
      </c>
      <c r="S20" s="79">
        <v>0</v>
      </c>
      <c r="T20" s="79">
        <v>2</v>
      </c>
      <c r="U20" s="80">
        <f>IFERROR(T20/(Q20),"-")</f>
        <v>0.4</v>
      </c>
      <c r="V20" s="81">
        <f>IFERROR(K20/SUM(Q20:Q21),"-")</f>
        <v>5000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-45000</v>
      </c>
      <c r="AC20" s="83">
        <f>SUM(Y20:Y21)/SUM(K20:K21)</f>
        <v>0</v>
      </c>
      <c r="AD20" s="77"/>
      <c r="AE20" s="91">
        <v>1</v>
      </c>
      <c r="AF20" s="92">
        <f>IF(Q20=0,"",IF(AE20=0,"",(AE20/Q20)))</f>
        <v>0.2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3</v>
      </c>
      <c r="AO20" s="98">
        <f>IF(Q20=0,"",IF(AN20=0,"",(AN20/Q20)))</f>
        <v>0.6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1</v>
      </c>
      <c r="AX20" s="104">
        <f>IF(Q20=0,"",IF(AW20=0,"",(AW20/Q20)))</f>
        <v>0.2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173</v>
      </c>
      <c r="C21" s="184" t="s">
        <v>142</v>
      </c>
      <c r="D21" s="184"/>
      <c r="E21" s="184"/>
      <c r="F21" s="184"/>
      <c r="G21" s="184" t="s">
        <v>66</v>
      </c>
      <c r="H21" s="87"/>
      <c r="I21" s="87"/>
      <c r="J21" s="87"/>
      <c r="K21" s="176"/>
      <c r="L21" s="79">
        <v>24</v>
      </c>
      <c r="M21" s="79">
        <v>21</v>
      </c>
      <c r="N21" s="79">
        <v>3</v>
      </c>
      <c r="O21" s="88">
        <v>4</v>
      </c>
      <c r="P21" s="89">
        <v>0</v>
      </c>
      <c r="Q21" s="90">
        <f>O21+P21</f>
        <v>4</v>
      </c>
      <c r="R21" s="80">
        <f>IFERROR(Q21/N21,"-")</f>
        <v>1.3333333333333</v>
      </c>
      <c r="S21" s="79">
        <v>3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0.25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3</v>
      </c>
      <c r="BP21" s="117">
        <f>IF(Q21=0,"",IF(BO21=0,"",(BO21/Q21)))</f>
        <v>0.75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</v>
      </c>
      <c r="B22" s="184" t="s">
        <v>174</v>
      </c>
      <c r="C22" s="184" t="s">
        <v>142</v>
      </c>
      <c r="D22" s="184" t="s">
        <v>175</v>
      </c>
      <c r="E22" s="184" t="s">
        <v>144</v>
      </c>
      <c r="F22" s="184"/>
      <c r="G22" s="184" t="s">
        <v>132</v>
      </c>
      <c r="H22" s="87" t="s">
        <v>176</v>
      </c>
      <c r="I22" s="87" t="s">
        <v>162</v>
      </c>
      <c r="J22" s="87" t="s">
        <v>177</v>
      </c>
      <c r="K22" s="176">
        <v>75000</v>
      </c>
      <c r="L22" s="79">
        <v>2</v>
      </c>
      <c r="M22" s="79">
        <v>0</v>
      </c>
      <c r="N22" s="79">
        <v>7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>
        <f>IFERROR(K22/SUM(Q22:Q23),"-")</f>
        <v>37500</v>
      </c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>
        <f>SUM(Y22:Y23)-SUM(K22:K23)</f>
        <v>-75000</v>
      </c>
      <c r="AC22" s="83">
        <f>SUM(Y22:Y23)/SUM(K22:K23)</f>
        <v>0</v>
      </c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178</v>
      </c>
      <c r="C23" s="184" t="s">
        <v>142</v>
      </c>
      <c r="D23" s="184"/>
      <c r="E23" s="184"/>
      <c r="F23" s="184"/>
      <c r="G23" s="184" t="s">
        <v>66</v>
      </c>
      <c r="H23" s="87"/>
      <c r="I23" s="87"/>
      <c r="J23" s="87"/>
      <c r="K23" s="176"/>
      <c r="L23" s="79">
        <v>58</v>
      </c>
      <c r="M23" s="79">
        <v>11</v>
      </c>
      <c r="N23" s="79">
        <v>11</v>
      </c>
      <c r="O23" s="88">
        <v>2</v>
      </c>
      <c r="P23" s="89">
        <v>0</v>
      </c>
      <c r="Q23" s="90">
        <f>O23+P23</f>
        <v>2</v>
      </c>
      <c r="R23" s="80">
        <f>IFERROR(Q23/N23,"-")</f>
        <v>0.18181818181818</v>
      </c>
      <c r="S23" s="79">
        <v>1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2</v>
      </c>
      <c r="BP23" s="117">
        <f>IF(Q23=0,"",IF(BO23=0,"",(BO23/Q23)))</f>
        <v>1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0.552</v>
      </c>
      <c r="B24" s="184" t="s">
        <v>179</v>
      </c>
      <c r="C24" s="184" t="s">
        <v>142</v>
      </c>
      <c r="D24" s="184" t="s">
        <v>180</v>
      </c>
      <c r="E24" s="184" t="s">
        <v>150</v>
      </c>
      <c r="F24" s="184"/>
      <c r="G24" s="184" t="s">
        <v>132</v>
      </c>
      <c r="H24" s="87" t="s">
        <v>181</v>
      </c>
      <c r="I24" s="87" t="s">
        <v>152</v>
      </c>
      <c r="J24" s="87" t="s">
        <v>182</v>
      </c>
      <c r="K24" s="176">
        <v>125000</v>
      </c>
      <c r="L24" s="79">
        <v>8</v>
      </c>
      <c r="M24" s="79">
        <v>0</v>
      </c>
      <c r="N24" s="79">
        <v>16</v>
      </c>
      <c r="O24" s="88">
        <v>2</v>
      </c>
      <c r="P24" s="89">
        <v>0</v>
      </c>
      <c r="Q24" s="90">
        <f>O24+P24</f>
        <v>2</v>
      </c>
      <c r="R24" s="80">
        <f>IFERROR(Q24/N24,"-")</f>
        <v>0.125</v>
      </c>
      <c r="S24" s="79">
        <v>1</v>
      </c>
      <c r="T24" s="79">
        <v>0</v>
      </c>
      <c r="U24" s="80">
        <f>IFERROR(T24/(Q24),"-")</f>
        <v>0</v>
      </c>
      <c r="V24" s="81">
        <f>IFERROR(K24/SUM(Q24:Q25),"-")</f>
        <v>6944.4444444444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-56000</v>
      </c>
      <c r="AC24" s="83">
        <f>SUM(Y24:Y25)/SUM(K24:K25)</f>
        <v>0.552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1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183</v>
      </c>
      <c r="C25" s="184" t="s">
        <v>142</v>
      </c>
      <c r="D25" s="184"/>
      <c r="E25" s="184"/>
      <c r="F25" s="184"/>
      <c r="G25" s="184" t="s">
        <v>66</v>
      </c>
      <c r="H25" s="87"/>
      <c r="I25" s="87"/>
      <c r="J25" s="87"/>
      <c r="K25" s="176"/>
      <c r="L25" s="79">
        <v>148</v>
      </c>
      <c r="M25" s="79">
        <v>63</v>
      </c>
      <c r="N25" s="79">
        <v>84</v>
      </c>
      <c r="O25" s="88">
        <v>16</v>
      </c>
      <c r="P25" s="89">
        <v>0</v>
      </c>
      <c r="Q25" s="90">
        <f>O25+P25</f>
        <v>16</v>
      </c>
      <c r="R25" s="80">
        <f>IFERROR(Q25/N25,"-")</f>
        <v>0.19047619047619</v>
      </c>
      <c r="S25" s="79">
        <v>6</v>
      </c>
      <c r="T25" s="79">
        <v>1</v>
      </c>
      <c r="U25" s="80">
        <f>IFERROR(T25/(Q25),"-")</f>
        <v>0.0625</v>
      </c>
      <c r="V25" s="81"/>
      <c r="W25" s="82">
        <v>7</v>
      </c>
      <c r="X25" s="80">
        <f>IF(Q25=0,"-",W25/Q25)</f>
        <v>0.4375</v>
      </c>
      <c r="Y25" s="181">
        <v>69000</v>
      </c>
      <c r="Z25" s="182">
        <f>IFERROR(Y25/Q25,"-")</f>
        <v>4312.5</v>
      </c>
      <c r="AA25" s="182">
        <f>IFERROR(Y25/W25,"-")</f>
        <v>9857.1428571429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0.0625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4</v>
      </c>
      <c r="BG25" s="110">
        <f>IF(Q25=0,"",IF(BF25=0,"",(BF25/Q25)))</f>
        <v>0.25</v>
      </c>
      <c r="BH25" s="109">
        <v>1</v>
      </c>
      <c r="BI25" s="111">
        <f>IFERROR(BH25/BF25,"-")</f>
        <v>0.25</v>
      </c>
      <c r="BJ25" s="112">
        <v>8000</v>
      </c>
      <c r="BK25" s="113">
        <f>IFERROR(BJ25/BF25,"-")</f>
        <v>2000</v>
      </c>
      <c r="BL25" s="114">
        <v>1</v>
      </c>
      <c r="BM25" s="114"/>
      <c r="BN25" s="114"/>
      <c r="BO25" s="116">
        <v>6</v>
      </c>
      <c r="BP25" s="117">
        <f>IF(Q25=0,"",IF(BO25=0,"",(BO25/Q25)))</f>
        <v>0.375</v>
      </c>
      <c r="BQ25" s="118">
        <v>3</v>
      </c>
      <c r="BR25" s="119">
        <f>IFERROR(BQ25/BO25,"-")</f>
        <v>0.5</v>
      </c>
      <c r="BS25" s="120">
        <v>28000</v>
      </c>
      <c r="BT25" s="121">
        <f>IFERROR(BS25/BO25,"-")</f>
        <v>4666.6666666667</v>
      </c>
      <c r="BU25" s="122">
        <v>1</v>
      </c>
      <c r="BV25" s="122">
        <v>1</v>
      </c>
      <c r="BW25" s="122">
        <v>1</v>
      </c>
      <c r="BX25" s="123">
        <v>5</v>
      </c>
      <c r="BY25" s="124">
        <f>IF(Q25=0,"",IF(BX25=0,"",(BX25/Q25)))</f>
        <v>0.3125</v>
      </c>
      <c r="BZ25" s="125">
        <v>3</v>
      </c>
      <c r="CA25" s="126">
        <f>IFERROR(BZ25/BX25,"-")</f>
        <v>0.6</v>
      </c>
      <c r="CB25" s="127">
        <v>33000</v>
      </c>
      <c r="CC25" s="128">
        <f>IFERROR(CB25/BX25,"-")</f>
        <v>6600</v>
      </c>
      <c r="CD25" s="129">
        <v>2</v>
      </c>
      <c r="CE25" s="129">
        <v>1</v>
      </c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7</v>
      </c>
      <c r="CQ25" s="138">
        <v>69000</v>
      </c>
      <c r="CR25" s="138">
        <v>15000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3.0307692307692</v>
      </c>
      <c r="B26" s="184" t="s">
        <v>184</v>
      </c>
      <c r="C26" s="184" t="s">
        <v>142</v>
      </c>
      <c r="D26" s="184" t="s">
        <v>185</v>
      </c>
      <c r="E26" s="184" t="s">
        <v>150</v>
      </c>
      <c r="F26" s="184"/>
      <c r="G26" s="184" t="s">
        <v>132</v>
      </c>
      <c r="H26" s="87" t="s">
        <v>186</v>
      </c>
      <c r="I26" s="87" t="s">
        <v>152</v>
      </c>
      <c r="J26" s="87" t="s">
        <v>187</v>
      </c>
      <c r="K26" s="176">
        <v>65000</v>
      </c>
      <c r="L26" s="79">
        <v>10</v>
      </c>
      <c r="M26" s="79">
        <v>0</v>
      </c>
      <c r="N26" s="79">
        <v>23</v>
      </c>
      <c r="O26" s="88">
        <v>7</v>
      </c>
      <c r="P26" s="89">
        <v>0</v>
      </c>
      <c r="Q26" s="90">
        <f>O26+P26</f>
        <v>7</v>
      </c>
      <c r="R26" s="80">
        <f>IFERROR(Q26/N26,"-")</f>
        <v>0.30434782608696</v>
      </c>
      <c r="S26" s="79">
        <v>3</v>
      </c>
      <c r="T26" s="79">
        <v>2</v>
      </c>
      <c r="U26" s="80">
        <f>IFERROR(T26/(Q26),"-")</f>
        <v>0.28571428571429</v>
      </c>
      <c r="V26" s="81">
        <f>IFERROR(K26/SUM(Q26:Q27),"-")</f>
        <v>1857.1428571429</v>
      </c>
      <c r="W26" s="82">
        <v>2</v>
      </c>
      <c r="X26" s="80">
        <f>IF(Q26=0,"-",W26/Q26)</f>
        <v>0.28571428571429</v>
      </c>
      <c r="Y26" s="181">
        <v>19000</v>
      </c>
      <c r="Z26" s="182">
        <f>IFERROR(Y26/Q26,"-")</f>
        <v>2714.2857142857</v>
      </c>
      <c r="AA26" s="182">
        <f>IFERROR(Y26/W26,"-")</f>
        <v>9500</v>
      </c>
      <c r="AB26" s="176">
        <f>SUM(Y26:Y27)-SUM(K26:K27)</f>
        <v>132000</v>
      </c>
      <c r="AC26" s="83">
        <f>SUM(Y26:Y27)/SUM(K26:K27)</f>
        <v>3.0307692307692</v>
      </c>
      <c r="AD26" s="77"/>
      <c r="AE26" s="91">
        <v>1</v>
      </c>
      <c r="AF26" s="92">
        <f>IF(Q26=0,"",IF(AE26=0,"",(AE26/Q26)))</f>
        <v>0.14285714285714</v>
      </c>
      <c r="AG26" s="91"/>
      <c r="AH26" s="93">
        <f>IFERROR(AG26/AE26,"-")</f>
        <v>0</v>
      </c>
      <c r="AI26" s="94"/>
      <c r="AJ26" s="95">
        <f>IFERROR(AI26/AE26,"-")</f>
        <v>0</v>
      </c>
      <c r="AK26" s="96"/>
      <c r="AL26" s="96"/>
      <c r="AM26" s="96"/>
      <c r="AN26" s="97">
        <v>3</v>
      </c>
      <c r="AO26" s="98">
        <f>IF(Q26=0,"",IF(AN26=0,"",(AN26/Q26)))</f>
        <v>0.42857142857143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0.14285714285714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0.28571428571429</v>
      </c>
      <c r="BQ26" s="118">
        <v>2</v>
      </c>
      <c r="BR26" s="119">
        <f>IFERROR(BQ26/BO26,"-")</f>
        <v>1</v>
      </c>
      <c r="BS26" s="120">
        <v>19000</v>
      </c>
      <c r="BT26" s="121">
        <f>IFERROR(BS26/BO26,"-")</f>
        <v>9500</v>
      </c>
      <c r="BU26" s="122">
        <v>1</v>
      </c>
      <c r="BV26" s="122"/>
      <c r="BW26" s="122">
        <v>1</v>
      </c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2</v>
      </c>
      <c r="CQ26" s="138">
        <v>19000</v>
      </c>
      <c r="CR26" s="138">
        <v>16000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188</v>
      </c>
      <c r="C27" s="184" t="s">
        <v>142</v>
      </c>
      <c r="D27" s="184"/>
      <c r="E27" s="184"/>
      <c r="F27" s="184"/>
      <c r="G27" s="184" t="s">
        <v>66</v>
      </c>
      <c r="H27" s="87"/>
      <c r="I27" s="87"/>
      <c r="J27" s="87"/>
      <c r="K27" s="176"/>
      <c r="L27" s="79">
        <v>154</v>
      </c>
      <c r="M27" s="79">
        <v>88</v>
      </c>
      <c r="N27" s="79">
        <v>76</v>
      </c>
      <c r="O27" s="88">
        <v>28</v>
      </c>
      <c r="P27" s="89">
        <v>0</v>
      </c>
      <c r="Q27" s="90">
        <f>O27+P27</f>
        <v>28</v>
      </c>
      <c r="R27" s="80">
        <f>IFERROR(Q27/N27,"-")</f>
        <v>0.36842105263158</v>
      </c>
      <c r="S27" s="79">
        <v>6</v>
      </c>
      <c r="T27" s="79">
        <v>6</v>
      </c>
      <c r="U27" s="80">
        <f>IFERROR(T27/(Q27),"-")</f>
        <v>0.21428571428571</v>
      </c>
      <c r="V27" s="81"/>
      <c r="W27" s="82">
        <v>6</v>
      </c>
      <c r="X27" s="80">
        <f>IF(Q27=0,"-",W27/Q27)</f>
        <v>0.21428571428571</v>
      </c>
      <c r="Y27" s="181">
        <v>178000</v>
      </c>
      <c r="Z27" s="182">
        <f>IFERROR(Y27/Q27,"-")</f>
        <v>6357.1428571429</v>
      </c>
      <c r="AA27" s="182">
        <f>IFERROR(Y27/W27,"-")</f>
        <v>29666.666666667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2</v>
      </c>
      <c r="AX27" s="104">
        <f>IF(Q27=0,"",IF(AW27=0,"",(AW27/Q27)))</f>
        <v>0.071428571428571</v>
      </c>
      <c r="AY27" s="103">
        <v>1</v>
      </c>
      <c r="AZ27" s="105">
        <f>IFERROR(AY27/AW27,"-")</f>
        <v>0.5</v>
      </c>
      <c r="BA27" s="106">
        <v>3000</v>
      </c>
      <c r="BB27" s="107">
        <f>IFERROR(BA27/AW27,"-")</f>
        <v>1500</v>
      </c>
      <c r="BC27" s="108">
        <v>1</v>
      </c>
      <c r="BD27" s="108"/>
      <c r="BE27" s="108"/>
      <c r="BF27" s="109">
        <v>9</v>
      </c>
      <c r="BG27" s="110">
        <f>IF(Q27=0,"",IF(BF27=0,"",(BF27/Q27)))</f>
        <v>0.32142857142857</v>
      </c>
      <c r="BH27" s="109">
        <v>2</v>
      </c>
      <c r="BI27" s="111">
        <f>IFERROR(BH27/BF27,"-")</f>
        <v>0.22222222222222</v>
      </c>
      <c r="BJ27" s="112">
        <v>138000</v>
      </c>
      <c r="BK27" s="113">
        <f>IFERROR(BJ27/BF27,"-")</f>
        <v>15333.333333333</v>
      </c>
      <c r="BL27" s="114"/>
      <c r="BM27" s="114">
        <v>1</v>
      </c>
      <c r="BN27" s="114">
        <v>1</v>
      </c>
      <c r="BO27" s="116">
        <v>11</v>
      </c>
      <c r="BP27" s="117">
        <f>IF(Q27=0,"",IF(BO27=0,"",(BO27/Q27)))</f>
        <v>0.39285714285714</v>
      </c>
      <c r="BQ27" s="118">
        <v>2</v>
      </c>
      <c r="BR27" s="119">
        <f>IFERROR(BQ27/BO27,"-")</f>
        <v>0.18181818181818</v>
      </c>
      <c r="BS27" s="120">
        <v>34000</v>
      </c>
      <c r="BT27" s="121">
        <f>IFERROR(BS27/BO27,"-")</f>
        <v>3090.9090909091</v>
      </c>
      <c r="BU27" s="122">
        <v>1</v>
      </c>
      <c r="BV27" s="122"/>
      <c r="BW27" s="122">
        <v>1</v>
      </c>
      <c r="BX27" s="123">
        <v>5</v>
      </c>
      <c r="BY27" s="124">
        <f>IF(Q27=0,"",IF(BX27=0,"",(BX27/Q27)))</f>
        <v>0.17857142857143</v>
      </c>
      <c r="BZ27" s="125">
        <v>1</v>
      </c>
      <c r="CA27" s="126">
        <f>IFERROR(BZ27/BX27,"-")</f>
        <v>0.2</v>
      </c>
      <c r="CB27" s="127">
        <v>3000</v>
      </c>
      <c r="CC27" s="128">
        <f>IFERROR(CB27/BX27,"-")</f>
        <v>600</v>
      </c>
      <c r="CD27" s="129">
        <v>1</v>
      </c>
      <c r="CE27" s="129"/>
      <c r="CF27" s="129"/>
      <c r="CG27" s="130">
        <v>1</v>
      </c>
      <c r="CH27" s="131">
        <f>IF(Q27=0,"",IF(CG27=0,"",(CG27/Q27)))</f>
        <v>0.035714285714286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6</v>
      </c>
      <c r="CQ27" s="138">
        <v>178000</v>
      </c>
      <c r="CR27" s="138">
        <v>130000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30"/>
      <c r="B28" s="84"/>
      <c r="C28" s="84"/>
      <c r="D28" s="85"/>
      <c r="E28" s="85"/>
      <c r="F28" s="85"/>
      <c r="G28" s="86"/>
      <c r="H28" s="87"/>
      <c r="I28" s="87"/>
      <c r="J28" s="87"/>
      <c r="K28" s="177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7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30"/>
      <c r="B29" s="37"/>
      <c r="C29" s="37"/>
      <c r="D29" s="21"/>
      <c r="E29" s="21"/>
      <c r="F29" s="21"/>
      <c r="G29" s="22"/>
      <c r="H29" s="36"/>
      <c r="I29" s="36"/>
      <c r="J29" s="73"/>
      <c r="K29" s="178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9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19">
        <f>AC30</f>
        <v>0.88860759493671</v>
      </c>
      <c r="B30" s="39"/>
      <c r="C30" s="39"/>
      <c r="D30" s="39"/>
      <c r="E30" s="39"/>
      <c r="F30" s="39"/>
      <c r="G30" s="39"/>
      <c r="H30" s="40" t="s">
        <v>189</v>
      </c>
      <c r="I30" s="40"/>
      <c r="J30" s="40"/>
      <c r="K30" s="179">
        <f>SUM(K6:K29)</f>
        <v>790000</v>
      </c>
      <c r="L30" s="41">
        <f>SUM(L6:L29)</f>
        <v>1006</v>
      </c>
      <c r="M30" s="41">
        <f>SUM(M6:M29)</f>
        <v>448</v>
      </c>
      <c r="N30" s="41">
        <f>SUM(N6:N29)</f>
        <v>547</v>
      </c>
      <c r="O30" s="41">
        <f>SUM(O6:O29)</f>
        <v>163</v>
      </c>
      <c r="P30" s="41">
        <f>SUM(P6:P29)</f>
        <v>1</v>
      </c>
      <c r="Q30" s="41">
        <f>SUM(Q6:Q29)</f>
        <v>164</v>
      </c>
      <c r="R30" s="42">
        <f>IFERROR(Q30/N30,"-")</f>
        <v>0.29981718464351</v>
      </c>
      <c r="S30" s="76">
        <f>SUM(S6:S29)</f>
        <v>56</v>
      </c>
      <c r="T30" s="76">
        <f>SUM(T6:T29)</f>
        <v>25</v>
      </c>
      <c r="U30" s="42">
        <f>IFERROR(S30/Q30,"-")</f>
        <v>0.34146341463415</v>
      </c>
      <c r="V30" s="43">
        <f>IFERROR(K30/Q30,"-")</f>
        <v>4817.0731707317</v>
      </c>
      <c r="W30" s="44">
        <f>SUM(W6:W29)</f>
        <v>42</v>
      </c>
      <c r="X30" s="42">
        <f>IFERROR(W30/Q30,"-")</f>
        <v>0.25609756097561</v>
      </c>
      <c r="Y30" s="179">
        <f>SUM(Y6:Y29)</f>
        <v>702000</v>
      </c>
      <c r="Z30" s="179">
        <f>IFERROR(Y30/Q30,"-")</f>
        <v>4280.487804878</v>
      </c>
      <c r="AA30" s="179">
        <f>IFERROR(Y30/W30,"-")</f>
        <v>16714.285714286</v>
      </c>
      <c r="AB30" s="179">
        <f>Y30-K30</f>
        <v>-88000</v>
      </c>
      <c r="AC30" s="45">
        <f>Y30/K30</f>
        <v>0.88860759493671</v>
      </c>
      <c r="AD30" s="58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