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<sst xmlns="http://schemas.openxmlformats.org/spreadsheetml/2006/main" uniqueCount="175">
  <si>
    <t>11月</t>
  </si>
  <si>
    <t>どきどき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</si>
  <si>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</si>
  <si>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</si>
  <si>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</si>
  <si>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</si>
  <si>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</si>
  <si>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</si>
  <si>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</si>
  <si>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</si>
  <si>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</si>
  <si>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</si>
  <si>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</si>
  <si>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</si>
  <si>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</si>
  <si>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</si>
  <si>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</si>
  <si>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</si>
  <si>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</si>
  <si>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</si>
  <si>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</si>
  <si>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</si>
  <si>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</si>
  <si>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</si>
  <si>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</si>
  <si>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</si>
  <si>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</si>
  <si>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</si>
  <si>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</si>
  <si>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</si>
  <si>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</si>
  <si>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</si>
  <si>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</si>
  <si>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</si>
  <si>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</si>
  <si>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</si>
  <si>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</si>
  <si>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</si>
  <si>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</si>
  <si>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</si>
  <si>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</si>
  <si>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</si>
  <si>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</si>
  <si>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</si>
  <si>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</si>
  <si>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</si>
  <si>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</si>
  <si>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</si>
  <si>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</si>
  <si>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</si>
  <si>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</si>
  <si>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</si>
  <si>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</si>
  <si>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</si>
  <si>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</si>
  <si>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</si>
  <si>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</si>
  <si>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sd1211</t>
  </si>
  <si>
    <t>インターカラー</t>
  </si>
  <si>
    <t>(電話番号のみ)記事風版</t>
  </si>
  <si>
    <t>男の夢をかなえます 超美熟女から逆指名</t>
  </si>
  <si>
    <t>空電</t>
  </si>
  <si>
    <t>スポーツ報知関西</t>
  </si>
  <si>
    <t>全5段つかみ4回</t>
  </si>
  <si>
    <t>sd1212</t>
  </si>
  <si>
    <t>(電話番号のみ)右女３</t>
  </si>
  <si>
    <t>女性からご飯に誘われる。男性はyesかnoか返事するだけ</t>
  </si>
  <si>
    <t>sd1213</t>
  </si>
  <si>
    <t>(電話番号のみ)雑誌版</t>
  </si>
  <si>
    <t>アウトドアよりも家でビール。1人よりも2人でラブラブ。</t>
  </si>
  <si>
    <t>sd1214</t>
  </si>
  <si>
    <t>(電話番号のみ)漫画版</t>
  </si>
  <si>
    <t>50歳からの恋休み</t>
  </si>
  <si>
    <t>sd1215</t>
  </si>
  <si>
    <t>95「今までで一番すごかった・・・」</t>
  </si>
  <si>
    <t>サンスポ関東</t>
  </si>
  <si>
    <t>半2段・半3段つかみ10段保証</t>
  </si>
  <si>
    <t>1～10日</t>
  </si>
  <si>
    <t>sd1216</t>
  </si>
  <si>
    <t>96「待ってりゃ声かけてくれる」</t>
  </si>
  <si>
    <t>11～20日</t>
  </si>
  <si>
    <t>sd1217</t>
  </si>
  <si>
    <t>97「男の悩み、女性が解決？！」</t>
  </si>
  <si>
    <t>21～31日</t>
  </si>
  <si>
    <t>sd1218</t>
  </si>
  <si>
    <t>サンスポ関西</t>
  </si>
  <si>
    <t>sd1219</t>
  </si>
  <si>
    <t>sd1220</t>
  </si>
  <si>
    <t>sd1221</t>
  </si>
  <si>
    <t>lp02</t>
  </si>
  <si>
    <t>東スポ・大スポ・九スポ・中京</t>
  </si>
  <si>
    <t>記事枠</t>
  </si>
  <si>
    <t>11月28日(木)</t>
  </si>
  <si>
    <t>sd1222</t>
  </si>
  <si>
    <t>sd1223</t>
  </si>
  <si>
    <t>東スポ</t>
  </si>
  <si>
    <t>半2段金土 8回セット</t>
  </si>
  <si>
    <t>11/1～</t>
  </si>
  <si>
    <t>sd1224</t>
  </si>
  <si>
    <t>sd1225</t>
  </si>
  <si>
    <t>sd1226</t>
  </si>
  <si>
    <t>(電話番号のみ)C版</t>
  </si>
  <si>
    <t>彼女50だけど、すごいんです</t>
  </si>
  <si>
    <t>スポニチ関東</t>
  </si>
  <si>
    <t>全5段</t>
  </si>
  <si>
    <t>11月15日(金)</t>
  </si>
  <si>
    <t>sd1227</t>
  </si>
  <si>
    <t>スポニチ関西</t>
  </si>
  <si>
    <t>11月17日(日)</t>
  </si>
  <si>
    <t>sd1228</t>
  </si>
  <si>
    <t>トゥギャザーする女性をゲットしようぜ！</t>
  </si>
  <si>
    <t>ニッカン関西</t>
  </si>
  <si>
    <t>半5段</t>
  </si>
  <si>
    <t>11月03日(日)</t>
  </si>
  <si>
    <t>sd1229</t>
  </si>
  <si>
    <t>(電話番号のみ)黒C版</t>
  </si>
  <si>
    <t>11月20日(水)</t>
  </si>
  <si>
    <t>新聞 TOTAL</t>
  </si>
  <si>
    <t>●雑誌 広告</t>
  </si>
  <si>
    <t>dz081</t>
  </si>
  <si>
    <t>双葉社</t>
  </si>
  <si>
    <t>新50代</t>
  </si>
  <si>
    <t>カミオン</t>
  </si>
  <si>
    <t>4C1P</t>
  </si>
  <si>
    <t>11月01日(金)</t>
  </si>
  <si>
    <t>dz082</t>
  </si>
  <si>
    <t>dz083</t>
  </si>
  <si>
    <t>リイド社</t>
  </si>
  <si>
    <t>(電話番号のみ)1604FLASH</t>
  </si>
  <si>
    <t>コミック乱</t>
  </si>
  <si>
    <t>1C2P</t>
  </si>
  <si>
    <t>11月27日(水)</t>
  </si>
  <si>
    <t>dz084</t>
  </si>
  <si>
    <t>コミック乱twins</t>
  </si>
  <si>
    <t>11月13日(水)</t>
  </si>
  <si>
    <t>dz085</t>
  </si>
  <si>
    <t>交通 タイムス社</t>
  </si>
  <si>
    <t>トラック魂</t>
  </si>
  <si>
    <t>11月18日(月)</t>
  </si>
  <si>
    <t>ak124</t>
  </si>
  <si>
    <t>アドライヴ</t>
  </si>
  <si>
    <t>コアマガジン</t>
  </si>
  <si>
    <t>2Pスポーツ新聞_v01_どきどき(辻本さん)</t>
  </si>
  <si>
    <t>実話BUNKA超タブー</t>
  </si>
  <si>
    <t>4C2P</t>
  </si>
  <si>
    <t>ak125</t>
  </si>
  <si>
    <t>ak126</t>
  </si>
  <si>
    <t>日本ジャーナル出版</t>
  </si>
  <si>
    <t>週刊実話ザ・モンスター</t>
  </si>
  <si>
    <t>11月05日(火)</t>
  </si>
  <si>
    <t>ak127</t>
  </si>
  <si>
    <t>ak128</t>
  </si>
  <si>
    <t>大洋図書</t>
  </si>
  <si>
    <t>実話ナックルズGOLD</t>
  </si>
  <si>
    <t>11月09日(土)</t>
  </si>
  <si>
    <t>ak129</t>
  </si>
  <si>
    <t>ak130</t>
  </si>
  <si>
    <t>金のEX NEXT</t>
  </si>
  <si>
    <t>ak131</t>
  </si>
  <si>
    <t>ak132</t>
  </si>
  <si>
    <t>臨増ナックルズDX</t>
  </si>
  <si>
    <t>ak133</t>
  </si>
  <si>
    <t>ak134</t>
  </si>
  <si>
    <t>ナックルズ極ベスト</t>
  </si>
  <si>
    <t>11月14日(木)</t>
  </si>
  <si>
    <t>ak135</t>
  </si>
  <si>
    <t>ak136</t>
  </si>
  <si>
    <t>別冊ラヴァーズ</t>
  </si>
  <si>
    <t>ak137</t>
  </si>
  <si>
    <t>ak138</t>
  </si>
  <si>
    <t>三和出版</t>
  </si>
  <si>
    <t>実話NEOヴィーナス</t>
  </si>
  <si>
    <t>11月29日(金)</t>
  </si>
  <si>
    <t>ak139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</si>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</sst>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1.8928571428571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/>
      <c r="K6" s="176">
        <v>280000</v>
      </c>
      <c r="L6" s="79">
        <v>32</v>
      </c>
      <c r="M6" s="79">
        <v>21</v>
      </c>
      <c r="N6" s="79">
        <v>12</v>
      </c>
      <c r="O6" s="88">
        <v>8</v>
      </c>
      <c r="P6" s="89">
        <v>0</v>
      </c>
      <c r="Q6" s="90">
        <f>O6+P6</f>
        <v>8</v>
      </c>
      <c r="R6" s="80">
        <f>IFERROR(Q6/N6,"-")</f>
        <v>0.66666666666667</v>
      </c>
      <c r="S6" s="79">
        <v>4</v>
      </c>
      <c r="T6" s="79">
        <v>3</v>
      </c>
      <c r="U6" s="80">
        <f>IFERROR(T6/(Q6),"-")</f>
        <v>0.375</v>
      </c>
      <c r="V6" s="81">
        <f>IFERROR(K6/SUM(Q6:Q9),"-")</f>
        <v>3684.2105263158</v>
      </c>
      <c r="W6" s="82">
        <v>2</v>
      </c>
      <c r="X6" s="80">
        <f>IF(Q6=0,"-",W6/Q6)</f>
        <v>0.25</v>
      </c>
      <c r="Y6" s="181">
        <v>38000</v>
      </c>
      <c r="Z6" s="182">
        <f>IFERROR(Y6/Q6,"-")</f>
        <v>4750</v>
      </c>
      <c r="AA6" s="182">
        <f>IFERROR(Y6/W6,"-")</f>
        <v>19000</v>
      </c>
      <c r="AB6" s="176">
        <f>SUM(Y6:Y9)-SUM(K6:K9)</f>
        <v>250000</v>
      </c>
      <c r="AC6" s="83">
        <f>SUM(Y6:Y9)/SUM(K6:K9)</f>
        <v>1.8928571428571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1</v>
      </c>
      <c r="AX6" s="104">
        <f>IF(Q6=0,"",IF(AW6=0,"",(AW6/Q6)))</f>
        <v>0.125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4</v>
      </c>
      <c r="BP6" s="117">
        <f>IF(Q6=0,"",IF(BO6=0,"",(BO6/Q6)))</f>
        <v>0.5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2</v>
      </c>
      <c r="BY6" s="124">
        <f>IF(Q6=0,"",IF(BX6=0,"",(BX6/Q6)))</f>
        <v>0.25</v>
      </c>
      <c r="BZ6" s="125">
        <v>2</v>
      </c>
      <c r="CA6" s="126">
        <f>IFERROR(BZ6/BX6,"-")</f>
        <v>1</v>
      </c>
      <c r="CB6" s="127">
        <v>38000</v>
      </c>
      <c r="CC6" s="128">
        <f>IFERROR(CB6/BX6,"-")</f>
        <v>19000</v>
      </c>
      <c r="CD6" s="129">
        <v>1</v>
      </c>
      <c r="CE6" s="129"/>
      <c r="CF6" s="129">
        <v>1</v>
      </c>
      <c r="CG6" s="130">
        <v>1</v>
      </c>
      <c r="CH6" s="131">
        <f>IF(Q6=0,"",IF(CG6=0,"",(CG6/Q6)))</f>
        <v>0.125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2</v>
      </c>
      <c r="CQ6" s="138">
        <v>38000</v>
      </c>
      <c r="CR6" s="138">
        <v>33000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64</v>
      </c>
      <c r="C7" s="184" t="s">
        <v>58</v>
      </c>
      <c r="D7" s="184"/>
      <c r="E7" s="184" t="s">
        <v>65</v>
      </c>
      <c r="F7" s="184" t="s">
        <v>66</v>
      </c>
      <c r="G7" s="184" t="s">
        <v>61</v>
      </c>
      <c r="H7" s="87" t="s">
        <v>62</v>
      </c>
      <c r="I7" s="87" t="s">
        <v>63</v>
      </c>
      <c r="J7" s="87"/>
      <c r="K7" s="176"/>
      <c r="L7" s="79">
        <v>128</v>
      </c>
      <c r="M7" s="79">
        <v>94</v>
      </c>
      <c r="N7" s="79">
        <v>20</v>
      </c>
      <c r="O7" s="88">
        <v>24</v>
      </c>
      <c r="P7" s="89">
        <v>0</v>
      </c>
      <c r="Q7" s="90">
        <f>O7+P7</f>
        <v>24</v>
      </c>
      <c r="R7" s="80">
        <f>IFERROR(Q7/N7,"-")</f>
        <v>1.2</v>
      </c>
      <c r="S7" s="79">
        <v>10</v>
      </c>
      <c r="T7" s="79">
        <v>4</v>
      </c>
      <c r="U7" s="80">
        <f>IFERROR(T7/(Q7),"-")</f>
        <v>0.16666666666667</v>
      </c>
      <c r="V7" s="81"/>
      <c r="W7" s="82">
        <v>4</v>
      </c>
      <c r="X7" s="80">
        <f>IF(Q7=0,"-",W7/Q7)</f>
        <v>0.16666666666667</v>
      </c>
      <c r="Y7" s="181">
        <v>185000</v>
      </c>
      <c r="Z7" s="182">
        <f>IFERROR(Y7/Q7,"-")</f>
        <v>7708.3333333333</v>
      </c>
      <c r="AA7" s="182">
        <f>IFERROR(Y7/W7,"-")</f>
        <v>46250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3</v>
      </c>
      <c r="AX7" s="104">
        <f>IF(Q7=0,"",IF(AW7=0,"",(AW7/Q7)))</f>
        <v>0.125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9</v>
      </c>
      <c r="BG7" s="110">
        <f>IF(Q7=0,"",IF(BF7=0,"",(BF7/Q7)))</f>
        <v>0.375</v>
      </c>
      <c r="BH7" s="109">
        <v>1</v>
      </c>
      <c r="BI7" s="111">
        <f>IFERROR(BH7/BF7,"-")</f>
        <v>0.11111111111111</v>
      </c>
      <c r="BJ7" s="112">
        <v>20000</v>
      </c>
      <c r="BK7" s="113">
        <f>IFERROR(BJ7/BF7,"-")</f>
        <v>2222.2222222222</v>
      </c>
      <c r="BL7" s="114"/>
      <c r="BM7" s="114">
        <v>1</v>
      </c>
      <c r="BN7" s="114"/>
      <c r="BO7" s="116">
        <v>5</v>
      </c>
      <c r="BP7" s="117">
        <f>IF(Q7=0,"",IF(BO7=0,"",(BO7/Q7)))</f>
        <v>0.20833333333333</v>
      </c>
      <c r="BQ7" s="118">
        <v>1</v>
      </c>
      <c r="BR7" s="119">
        <f>IFERROR(BQ7/BO7,"-")</f>
        <v>0.2</v>
      </c>
      <c r="BS7" s="120">
        <v>132000</v>
      </c>
      <c r="BT7" s="121">
        <f>IFERROR(BS7/BO7,"-")</f>
        <v>26400</v>
      </c>
      <c r="BU7" s="122"/>
      <c r="BV7" s="122"/>
      <c r="BW7" s="122">
        <v>1</v>
      </c>
      <c r="BX7" s="123">
        <v>4</v>
      </c>
      <c r="BY7" s="124">
        <f>IF(Q7=0,"",IF(BX7=0,"",(BX7/Q7)))</f>
        <v>0.16666666666667</v>
      </c>
      <c r="BZ7" s="125">
        <v>1</v>
      </c>
      <c r="CA7" s="126">
        <f>IFERROR(BZ7/BX7,"-")</f>
        <v>0.25</v>
      </c>
      <c r="CB7" s="127">
        <v>25000</v>
      </c>
      <c r="CC7" s="128">
        <f>IFERROR(CB7/BX7,"-")</f>
        <v>6250</v>
      </c>
      <c r="CD7" s="129"/>
      <c r="CE7" s="129"/>
      <c r="CF7" s="129">
        <v>1</v>
      </c>
      <c r="CG7" s="130">
        <v>3</v>
      </c>
      <c r="CH7" s="131">
        <f>IF(Q7=0,"",IF(CG7=0,"",(CG7/Q7)))</f>
        <v>0.125</v>
      </c>
      <c r="CI7" s="132">
        <v>1</v>
      </c>
      <c r="CJ7" s="133">
        <f>IFERROR(CI7/CG7,"-")</f>
        <v>0.33333333333333</v>
      </c>
      <c r="CK7" s="134">
        <v>16000</v>
      </c>
      <c r="CL7" s="135">
        <f>IFERROR(CK7/CG7,"-")</f>
        <v>5333.3333333333</v>
      </c>
      <c r="CM7" s="136"/>
      <c r="CN7" s="136"/>
      <c r="CO7" s="136">
        <v>1</v>
      </c>
      <c r="CP7" s="137">
        <v>4</v>
      </c>
      <c r="CQ7" s="138">
        <v>185000</v>
      </c>
      <c r="CR7" s="138">
        <v>132000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/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62</v>
      </c>
      <c r="I8" s="87" t="s">
        <v>63</v>
      </c>
      <c r="J8" s="87"/>
      <c r="K8" s="176"/>
      <c r="L8" s="79">
        <v>138</v>
      </c>
      <c r="M8" s="79">
        <v>89</v>
      </c>
      <c r="N8" s="79">
        <v>23</v>
      </c>
      <c r="O8" s="88">
        <v>19</v>
      </c>
      <c r="P8" s="89">
        <v>0</v>
      </c>
      <c r="Q8" s="90">
        <f>O8+P8</f>
        <v>19</v>
      </c>
      <c r="R8" s="80">
        <f>IFERROR(Q8/N8,"-")</f>
        <v>0.82608695652174</v>
      </c>
      <c r="S8" s="79">
        <v>5</v>
      </c>
      <c r="T8" s="79">
        <v>2</v>
      </c>
      <c r="U8" s="80">
        <f>IFERROR(T8/(Q8),"-")</f>
        <v>0.10526315789474</v>
      </c>
      <c r="V8" s="81"/>
      <c r="W8" s="82">
        <v>3</v>
      </c>
      <c r="X8" s="80">
        <f>IF(Q8=0,"-",W8/Q8)</f>
        <v>0.15789473684211</v>
      </c>
      <c r="Y8" s="181">
        <v>281000</v>
      </c>
      <c r="Z8" s="182">
        <f>IFERROR(Y8/Q8,"-")</f>
        <v>14789.473684211</v>
      </c>
      <c r="AA8" s="182">
        <f>IFERROR(Y8/W8,"-")</f>
        <v>93666.666666667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3</v>
      </c>
      <c r="AX8" s="104">
        <f>IF(Q8=0,"",IF(AW8=0,"",(AW8/Q8)))</f>
        <v>0.15789473684211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4</v>
      </c>
      <c r="BG8" s="110">
        <f>IF(Q8=0,"",IF(BF8=0,"",(BF8/Q8)))</f>
        <v>0.21052631578947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7</v>
      </c>
      <c r="BP8" s="117">
        <f>IF(Q8=0,"",IF(BO8=0,"",(BO8/Q8)))</f>
        <v>0.36842105263158</v>
      </c>
      <c r="BQ8" s="118">
        <v>1</v>
      </c>
      <c r="BR8" s="119">
        <f>IFERROR(BQ8/BO8,"-")</f>
        <v>0.14285714285714</v>
      </c>
      <c r="BS8" s="120">
        <v>133000</v>
      </c>
      <c r="BT8" s="121">
        <f>IFERROR(BS8/BO8,"-")</f>
        <v>19000</v>
      </c>
      <c r="BU8" s="122"/>
      <c r="BV8" s="122"/>
      <c r="BW8" s="122">
        <v>1</v>
      </c>
      <c r="BX8" s="123">
        <v>3</v>
      </c>
      <c r="BY8" s="124">
        <f>IF(Q8=0,"",IF(BX8=0,"",(BX8/Q8)))</f>
        <v>0.15789473684211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>
        <v>2</v>
      </c>
      <c r="CH8" s="131">
        <f>IF(Q8=0,"",IF(CG8=0,"",(CG8/Q8)))</f>
        <v>0.10526315789474</v>
      </c>
      <c r="CI8" s="132">
        <v>2</v>
      </c>
      <c r="CJ8" s="133">
        <f>IFERROR(CI8/CG8,"-")</f>
        <v>1</v>
      </c>
      <c r="CK8" s="134">
        <v>148000</v>
      </c>
      <c r="CL8" s="135">
        <f>IFERROR(CK8/CG8,"-")</f>
        <v>74000</v>
      </c>
      <c r="CM8" s="136"/>
      <c r="CN8" s="136"/>
      <c r="CO8" s="136">
        <v>2</v>
      </c>
      <c r="CP8" s="137">
        <v>3</v>
      </c>
      <c r="CQ8" s="138">
        <v>281000</v>
      </c>
      <c r="CR8" s="138">
        <v>133000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70</v>
      </c>
      <c r="C9" s="184" t="s">
        <v>58</v>
      </c>
      <c r="D9" s="184"/>
      <c r="E9" s="184" t="s">
        <v>71</v>
      </c>
      <c r="F9" s="184" t="s">
        <v>72</v>
      </c>
      <c r="G9" s="184" t="s">
        <v>61</v>
      </c>
      <c r="H9" s="87" t="s">
        <v>62</v>
      </c>
      <c r="I9" s="87" t="s">
        <v>63</v>
      </c>
      <c r="J9" s="87"/>
      <c r="K9" s="176"/>
      <c r="L9" s="79">
        <v>155</v>
      </c>
      <c r="M9" s="79">
        <v>81</v>
      </c>
      <c r="N9" s="79">
        <v>47</v>
      </c>
      <c r="O9" s="88">
        <v>24</v>
      </c>
      <c r="P9" s="89">
        <v>1</v>
      </c>
      <c r="Q9" s="90">
        <f>O9+P9</f>
        <v>25</v>
      </c>
      <c r="R9" s="80">
        <f>IFERROR(Q9/N9,"-")</f>
        <v>0.53191489361702</v>
      </c>
      <c r="S9" s="79">
        <v>6</v>
      </c>
      <c r="T9" s="79">
        <v>4</v>
      </c>
      <c r="U9" s="80">
        <f>IFERROR(T9/(Q9),"-")</f>
        <v>0.16</v>
      </c>
      <c r="V9" s="81"/>
      <c r="W9" s="82">
        <v>3</v>
      </c>
      <c r="X9" s="80">
        <f>IF(Q9=0,"-",W9/Q9)</f>
        <v>0.12</v>
      </c>
      <c r="Y9" s="181">
        <v>26000</v>
      </c>
      <c r="Z9" s="182">
        <f>IFERROR(Y9/Q9,"-")</f>
        <v>1040</v>
      </c>
      <c r="AA9" s="182">
        <f>IFERROR(Y9/W9,"-")</f>
        <v>8666.6666666667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3</v>
      </c>
      <c r="AO9" s="98">
        <f>IF(Q9=0,"",IF(AN9=0,"",(AN9/Q9)))</f>
        <v>0.12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2</v>
      </c>
      <c r="AX9" s="104">
        <f>IF(Q9=0,"",IF(AW9=0,"",(AW9/Q9)))</f>
        <v>0.08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8</v>
      </c>
      <c r="BG9" s="110">
        <f>IF(Q9=0,"",IF(BF9=0,"",(BF9/Q9)))</f>
        <v>0.32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9</v>
      </c>
      <c r="BP9" s="117">
        <f>IF(Q9=0,"",IF(BO9=0,"",(BO9/Q9)))</f>
        <v>0.36</v>
      </c>
      <c r="BQ9" s="118">
        <v>3</v>
      </c>
      <c r="BR9" s="119">
        <f>IFERROR(BQ9/BO9,"-")</f>
        <v>0.33333333333333</v>
      </c>
      <c r="BS9" s="120">
        <v>26000</v>
      </c>
      <c r="BT9" s="121">
        <f>IFERROR(BS9/BO9,"-")</f>
        <v>2888.8888888889</v>
      </c>
      <c r="BU9" s="122">
        <v>1</v>
      </c>
      <c r="BV9" s="122">
        <v>1</v>
      </c>
      <c r="BW9" s="122">
        <v>1</v>
      </c>
      <c r="BX9" s="123">
        <v>3</v>
      </c>
      <c r="BY9" s="124">
        <f>IF(Q9=0,"",IF(BX9=0,"",(BX9/Q9)))</f>
        <v>0.12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3</v>
      </c>
      <c r="CQ9" s="138">
        <v>26000</v>
      </c>
      <c r="CR9" s="138">
        <v>13000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2.172</v>
      </c>
      <c r="B10" s="184" t="s">
        <v>73</v>
      </c>
      <c r="C10" s="184" t="s">
        <v>58</v>
      </c>
      <c r="D10" s="184"/>
      <c r="E10" s="184" t="s">
        <v>65</v>
      </c>
      <c r="F10" s="184" t="s">
        <v>74</v>
      </c>
      <c r="G10" s="184" t="s">
        <v>61</v>
      </c>
      <c r="H10" s="87" t="s">
        <v>75</v>
      </c>
      <c r="I10" s="87" t="s">
        <v>76</v>
      </c>
      <c r="J10" s="87" t="s">
        <v>77</v>
      </c>
      <c r="K10" s="176">
        <v>500000</v>
      </c>
      <c r="L10" s="79">
        <v>189</v>
      </c>
      <c r="M10" s="79">
        <v>22</v>
      </c>
      <c r="N10" s="79">
        <v>2</v>
      </c>
      <c r="O10" s="88">
        <v>2</v>
      </c>
      <c r="P10" s="89">
        <v>0</v>
      </c>
      <c r="Q10" s="90">
        <f>O10+P10</f>
        <v>2</v>
      </c>
      <c r="R10" s="80">
        <f>IFERROR(Q10/N10,"-")</f>
        <v>1</v>
      </c>
      <c r="S10" s="79">
        <v>1</v>
      </c>
      <c r="T10" s="79">
        <v>0</v>
      </c>
      <c r="U10" s="80">
        <f>IFERROR(T10/(Q10),"-")</f>
        <v>0</v>
      </c>
      <c r="V10" s="81">
        <f>IFERROR(K10/SUM(Q10:Q15),"-")</f>
        <v>20000</v>
      </c>
      <c r="W10" s="82">
        <v>1</v>
      </c>
      <c r="X10" s="80">
        <f>IF(Q10=0,"-",W10/Q10)</f>
        <v>0.5</v>
      </c>
      <c r="Y10" s="181">
        <v>170000</v>
      </c>
      <c r="Z10" s="182">
        <f>IFERROR(Y10/Q10,"-")</f>
        <v>85000</v>
      </c>
      <c r="AA10" s="182">
        <f>IFERROR(Y10/W10,"-")</f>
        <v>170000</v>
      </c>
      <c r="AB10" s="176">
        <f>SUM(Y10:Y15)-SUM(K10:K15)</f>
        <v>586000</v>
      </c>
      <c r="AC10" s="83">
        <f>SUM(Y10:Y15)/SUM(K10:K15)</f>
        <v>2.172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0.5</v>
      </c>
      <c r="BH10" s="109">
        <v>1</v>
      </c>
      <c r="BI10" s="111">
        <f>IFERROR(BH10/BF10,"-")</f>
        <v>1</v>
      </c>
      <c r="BJ10" s="112">
        <v>170000</v>
      </c>
      <c r="BK10" s="113">
        <f>IFERROR(BJ10/BF10,"-")</f>
        <v>170000</v>
      </c>
      <c r="BL10" s="114"/>
      <c r="BM10" s="114"/>
      <c r="BN10" s="114">
        <v>1</v>
      </c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>
        <v>1</v>
      </c>
      <c r="BY10" s="124">
        <f>IF(Q10=0,"",IF(BX10=0,"",(BX10/Q10)))</f>
        <v>0.5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170000</v>
      </c>
      <c r="CR10" s="138">
        <v>170000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8"/>
      <c r="B11" s="184" t="s">
        <v>78</v>
      </c>
      <c r="C11" s="184" t="s">
        <v>58</v>
      </c>
      <c r="D11" s="184"/>
      <c r="E11" s="184" t="s">
        <v>65</v>
      </c>
      <c r="F11" s="184" t="s">
        <v>79</v>
      </c>
      <c r="G11" s="184" t="s">
        <v>61</v>
      </c>
      <c r="H11" s="87"/>
      <c r="I11" s="87" t="s">
        <v>76</v>
      </c>
      <c r="J11" s="87" t="s">
        <v>80</v>
      </c>
      <c r="K11" s="176"/>
      <c r="L11" s="79">
        <v>52</v>
      </c>
      <c r="M11" s="79">
        <v>31</v>
      </c>
      <c r="N11" s="79">
        <v>36</v>
      </c>
      <c r="O11" s="88">
        <v>6</v>
      </c>
      <c r="P11" s="89">
        <v>0</v>
      </c>
      <c r="Q11" s="90">
        <f>O11+P11</f>
        <v>6</v>
      </c>
      <c r="R11" s="80">
        <f>IFERROR(Q11/N11,"-")</f>
        <v>0.16666666666667</v>
      </c>
      <c r="S11" s="79">
        <v>2</v>
      </c>
      <c r="T11" s="79">
        <v>1</v>
      </c>
      <c r="U11" s="80">
        <f>IFERROR(T11/(Q11),"-")</f>
        <v>0.16666666666667</v>
      </c>
      <c r="V11" s="81"/>
      <c r="W11" s="82">
        <v>3</v>
      </c>
      <c r="X11" s="80">
        <f>IF(Q11=0,"-",W11/Q11)</f>
        <v>0.5</v>
      </c>
      <c r="Y11" s="181">
        <v>352000</v>
      </c>
      <c r="Z11" s="182">
        <f>IFERROR(Y11/Q11,"-")</f>
        <v>58666.666666667</v>
      </c>
      <c r="AA11" s="182">
        <f>IFERROR(Y11/W11,"-")</f>
        <v>117333.33333333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0.16666666666667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2</v>
      </c>
      <c r="BG11" s="110">
        <f>IF(Q11=0,"",IF(BF11=0,"",(BF11/Q11)))</f>
        <v>0.33333333333333</v>
      </c>
      <c r="BH11" s="109">
        <v>1</v>
      </c>
      <c r="BI11" s="111">
        <f>IFERROR(BH11/BF11,"-")</f>
        <v>0.5</v>
      </c>
      <c r="BJ11" s="112">
        <v>213000</v>
      </c>
      <c r="BK11" s="113">
        <f>IFERROR(BJ11/BF11,"-")</f>
        <v>106500</v>
      </c>
      <c r="BL11" s="114"/>
      <c r="BM11" s="114"/>
      <c r="BN11" s="114">
        <v>1</v>
      </c>
      <c r="BO11" s="116">
        <v>1</v>
      </c>
      <c r="BP11" s="117">
        <f>IF(Q11=0,"",IF(BO11=0,"",(BO11/Q11)))</f>
        <v>0.16666666666667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2</v>
      </c>
      <c r="BY11" s="124">
        <f>IF(Q11=0,"",IF(BX11=0,"",(BX11/Q11)))</f>
        <v>0.33333333333333</v>
      </c>
      <c r="BZ11" s="125">
        <v>2</v>
      </c>
      <c r="CA11" s="126">
        <f>IFERROR(BZ11/BX11,"-")</f>
        <v>1</v>
      </c>
      <c r="CB11" s="127">
        <v>119000</v>
      </c>
      <c r="CC11" s="128">
        <f>IFERROR(CB11/BX11,"-")</f>
        <v>59500</v>
      </c>
      <c r="CD11" s="129"/>
      <c r="CE11" s="129"/>
      <c r="CF11" s="129">
        <v>2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3</v>
      </c>
      <c r="CQ11" s="138">
        <v>352000</v>
      </c>
      <c r="CR11" s="138">
        <v>213000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81</v>
      </c>
      <c r="C12" s="184" t="s">
        <v>58</v>
      </c>
      <c r="D12" s="184"/>
      <c r="E12" s="184" t="s">
        <v>65</v>
      </c>
      <c r="F12" s="184" t="s">
        <v>82</v>
      </c>
      <c r="G12" s="184" t="s">
        <v>61</v>
      </c>
      <c r="H12" s="87"/>
      <c r="I12" s="87" t="s">
        <v>76</v>
      </c>
      <c r="J12" s="87" t="s">
        <v>83</v>
      </c>
      <c r="K12" s="176"/>
      <c r="L12" s="79">
        <v>15</v>
      </c>
      <c r="M12" s="79">
        <v>11</v>
      </c>
      <c r="N12" s="79">
        <v>1</v>
      </c>
      <c r="O12" s="88">
        <v>0</v>
      </c>
      <c r="P12" s="89">
        <v>0</v>
      </c>
      <c r="Q12" s="90">
        <f>O12+P12</f>
        <v>0</v>
      </c>
      <c r="R12" s="80">
        <f>IFERROR(Q12/N12,"-")</f>
        <v>0</v>
      </c>
      <c r="S12" s="79">
        <v>0</v>
      </c>
      <c r="T12" s="79">
        <v>0</v>
      </c>
      <c r="U12" s="80" t="str">
        <f>IFERROR(T12/(Q12),"-")</f>
        <v>-</v>
      </c>
      <c r="V12" s="81"/>
      <c r="W12" s="82">
        <v>0</v>
      </c>
      <c r="X12" s="80" t="str">
        <f>IF(Q12=0,"-",W12/Q12)</f>
        <v>-</v>
      </c>
      <c r="Y12" s="181">
        <v>0</v>
      </c>
      <c r="Z12" s="182" t="str">
        <f>IFERROR(Y12/Q12,"-")</f>
        <v>-</v>
      </c>
      <c r="AA12" s="182" t="str">
        <f>IFERROR(Y12/W12,"-")</f>
        <v>-</v>
      </c>
      <c r="AB12" s="176"/>
      <c r="AC12" s="83"/>
      <c r="AD12" s="77"/>
      <c r="AE12" s="91"/>
      <c r="AF12" s="92" t="str">
        <f>IF(Q12=0,"",IF(AE12=0,"",(AE12/Q12)))</f>
        <v/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 t="str">
        <f>IF(Q12=0,"",IF(AN12=0,"",(AN12/Q12)))</f>
        <v/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 t="str">
        <f>IF(Q12=0,"",IF(AW12=0,"",(AW12/Q12)))</f>
        <v/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 t="str">
        <f>IF(Q12=0,"",IF(BF12=0,"",(BF12/Q12)))</f>
        <v/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 t="str">
        <f>IF(Q12=0,"",IF(BO12=0,"",(BO12/Q12)))</f>
        <v/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 t="str">
        <f>IF(Q12=0,"",IF(BX12=0,"",(BX12/Q12)))</f>
        <v/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 t="str">
        <f>IF(Q12=0,"",IF(CG12=0,"",(CG12/Q12)))</f>
        <v/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84</v>
      </c>
      <c r="C13" s="184" t="s">
        <v>58</v>
      </c>
      <c r="D13" s="184"/>
      <c r="E13" s="184" t="s">
        <v>65</v>
      </c>
      <c r="F13" s="184" t="s">
        <v>74</v>
      </c>
      <c r="G13" s="184" t="s">
        <v>61</v>
      </c>
      <c r="H13" s="87" t="s">
        <v>85</v>
      </c>
      <c r="I13" s="87" t="s">
        <v>76</v>
      </c>
      <c r="J13" s="87" t="s">
        <v>77</v>
      </c>
      <c r="K13" s="176"/>
      <c r="L13" s="79">
        <v>102</v>
      </c>
      <c r="M13" s="79">
        <v>32</v>
      </c>
      <c r="N13" s="79">
        <v>14</v>
      </c>
      <c r="O13" s="88">
        <v>8</v>
      </c>
      <c r="P13" s="89">
        <v>0</v>
      </c>
      <c r="Q13" s="90">
        <f>O13+P13</f>
        <v>8</v>
      </c>
      <c r="R13" s="80">
        <f>IFERROR(Q13/N13,"-")</f>
        <v>0.57142857142857</v>
      </c>
      <c r="S13" s="79">
        <v>4</v>
      </c>
      <c r="T13" s="79">
        <v>2</v>
      </c>
      <c r="U13" s="80">
        <f>IFERROR(T13/(Q13),"-")</f>
        <v>0.25</v>
      </c>
      <c r="V13" s="81"/>
      <c r="W13" s="82">
        <v>3</v>
      </c>
      <c r="X13" s="80">
        <f>IF(Q13=0,"-",W13/Q13)</f>
        <v>0.375</v>
      </c>
      <c r="Y13" s="181">
        <v>400000</v>
      </c>
      <c r="Z13" s="182">
        <f>IFERROR(Y13/Q13,"-")</f>
        <v>50000</v>
      </c>
      <c r="AA13" s="182">
        <f>IFERROR(Y13/W13,"-")</f>
        <v>133333.33333333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1</v>
      </c>
      <c r="AX13" s="104">
        <f>IF(Q13=0,"",IF(AW13=0,"",(AW13/Q13)))</f>
        <v>0.125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2</v>
      </c>
      <c r="BP13" s="117">
        <f>IF(Q13=0,"",IF(BO13=0,"",(BO13/Q13)))</f>
        <v>0.25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4</v>
      </c>
      <c r="BY13" s="124">
        <f>IF(Q13=0,"",IF(BX13=0,"",(BX13/Q13)))</f>
        <v>0.5</v>
      </c>
      <c r="BZ13" s="125">
        <v>2</v>
      </c>
      <c r="CA13" s="126">
        <f>IFERROR(BZ13/BX13,"-")</f>
        <v>0.5</v>
      </c>
      <c r="CB13" s="127">
        <v>75000</v>
      </c>
      <c r="CC13" s="128">
        <f>IFERROR(CB13/BX13,"-")</f>
        <v>18750</v>
      </c>
      <c r="CD13" s="129">
        <v>1</v>
      </c>
      <c r="CE13" s="129"/>
      <c r="CF13" s="129">
        <v>1</v>
      </c>
      <c r="CG13" s="130">
        <v>1</v>
      </c>
      <c r="CH13" s="131">
        <f>IF(Q13=0,"",IF(CG13=0,"",(CG13/Q13)))</f>
        <v>0.125</v>
      </c>
      <c r="CI13" s="132">
        <v>1</v>
      </c>
      <c r="CJ13" s="133">
        <f>IFERROR(CI13/CG13,"-")</f>
        <v>1</v>
      </c>
      <c r="CK13" s="134">
        <v>325000</v>
      </c>
      <c r="CL13" s="135">
        <f>IFERROR(CK13/CG13,"-")</f>
        <v>325000</v>
      </c>
      <c r="CM13" s="136"/>
      <c r="CN13" s="136"/>
      <c r="CO13" s="136">
        <v>1</v>
      </c>
      <c r="CP13" s="137">
        <v>3</v>
      </c>
      <c r="CQ13" s="138">
        <v>400000</v>
      </c>
      <c r="CR13" s="138">
        <v>325000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78"/>
      <c r="B14" s="184" t="s">
        <v>86</v>
      </c>
      <c r="C14" s="184" t="s">
        <v>58</v>
      </c>
      <c r="D14" s="184"/>
      <c r="E14" s="184" t="s">
        <v>65</v>
      </c>
      <c r="F14" s="184" t="s">
        <v>79</v>
      </c>
      <c r="G14" s="184" t="s">
        <v>61</v>
      </c>
      <c r="H14" s="87"/>
      <c r="I14" s="87" t="s">
        <v>76</v>
      </c>
      <c r="J14" s="87" t="s">
        <v>80</v>
      </c>
      <c r="K14" s="176"/>
      <c r="L14" s="79">
        <v>46</v>
      </c>
      <c r="M14" s="79">
        <v>24</v>
      </c>
      <c r="N14" s="79">
        <v>15</v>
      </c>
      <c r="O14" s="88">
        <v>9</v>
      </c>
      <c r="P14" s="89">
        <v>0</v>
      </c>
      <c r="Q14" s="90">
        <f>O14+P14</f>
        <v>9</v>
      </c>
      <c r="R14" s="80">
        <f>IFERROR(Q14/N14,"-")</f>
        <v>0.6</v>
      </c>
      <c r="S14" s="79">
        <v>4</v>
      </c>
      <c r="T14" s="79">
        <v>1</v>
      </c>
      <c r="U14" s="80">
        <f>IFERROR(T14/(Q14),"-")</f>
        <v>0.11111111111111</v>
      </c>
      <c r="V14" s="81"/>
      <c r="W14" s="82">
        <v>3</v>
      </c>
      <c r="X14" s="80">
        <f>IF(Q14=0,"-",W14/Q14)</f>
        <v>0.33333333333333</v>
      </c>
      <c r="Y14" s="181">
        <v>164000</v>
      </c>
      <c r="Z14" s="182">
        <f>IFERROR(Y14/Q14,"-")</f>
        <v>18222.222222222</v>
      </c>
      <c r="AA14" s="182">
        <f>IFERROR(Y14/W14,"-")</f>
        <v>54666.666666667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1</v>
      </c>
      <c r="AO14" s="98">
        <f>IF(Q14=0,"",IF(AN14=0,"",(AN14/Q14)))</f>
        <v>0.11111111111111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0.11111111111111</v>
      </c>
      <c r="BH14" s="109">
        <v>1</v>
      </c>
      <c r="BI14" s="111">
        <f>IFERROR(BH14/BF14,"-")</f>
        <v>1</v>
      </c>
      <c r="BJ14" s="112">
        <v>141000</v>
      </c>
      <c r="BK14" s="113">
        <f>IFERROR(BJ14/BF14,"-")</f>
        <v>141000</v>
      </c>
      <c r="BL14" s="114"/>
      <c r="BM14" s="114"/>
      <c r="BN14" s="114">
        <v>1</v>
      </c>
      <c r="BO14" s="116">
        <v>2</v>
      </c>
      <c r="BP14" s="117">
        <f>IF(Q14=0,"",IF(BO14=0,"",(BO14/Q14)))</f>
        <v>0.22222222222222</v>
      </c>
      <c r="BQ14" s="118">
        <v>1</v>
      </c>
      <c r="BR14" s="119">
        <f>IFERROR(BQ14/BO14,"-")</f>
        <v>0.5</v>
      </c>
      <c r="BS14" s="120">
        <v>18000</v>
      </c>
      <c r="BT14" s="121">
        <f>IFERROR(BS14/BO14,"-")</f>
        <v>9000</v>
      </c>
      <c r="BU14" s="122"/>
      <c r="BV14" s="122"/>
      <c r="BW14" s="122">
        <v>1</v>
      </c>
      <c r="BX14" s="123">
        <v>3</v>
      </c>
      <c r="BY14" s="124">
        <f>IF(Q14=0,"",IF(BX14=0,"",(BX14/Q14)))</f>
        <v>0.33333333333333</v>
      </c>
      <c r="BZ14" s="125">
        <v>1</v>
      </c>
      <c r="CA14" s="126">
        <f>IFERROR(BZ14/BX14,"-")</f>
        <v>0.33333333333333</v>
      </c>
      <c r="CB14" s="127">
        <v>5000</v>
      </c>
      <c r="CC14" s="128">
        <f>IFERROR(CB14/BX14,"-")</f>
        <v>1666.6666666667</v>
      </c>
      <c r="CD14" s="129">
        <v>1</v>
      </c>
      <c r="CE14" s="129"/>
      <c r="CF14" s="129"/>
      <c r="CG14" s="130">
        <v>2</v>
      </c>
      <c r="CH14" s="131">
        <f>IF(Q14=0,"",IF(CG14=0,"",(CG14/Q14)))</f>
        <v>0.22222222222222</v>
      </c>
      <c r="CI14" s="132"/>
      <c r="CJ14" s="133">
        <f>IFERROR(CI14/CG14,"-")</f>
        <v>0</v>
      </c>
      <c r="CK14" s="134"/>
      <c r="CL14" s="135">
        <f>IFERROR(CK14/CG14,"-")</f>
        <v>0</v>
      </c>
      <c r="CM14" s="136"/>
      <c r="CN14" s="136"/>
      <c r="CO14" s="136"/>
      <c r="CP14" s="137">
        <v>3</v>
      </c>
      <c r="CQ14" s="138">
        <v>164000</v>
      </c>
      <c r="CR14" s="138">
        <v>141000</v>
      </c>
      <c r="CS14" s="138"/>
      <c r="CT14" s="139" t="str">
        <f>IF(AND(CR14=0,CS14=0),"",IF(AND(CR14&lt;=100000,CS14&lt;=100000),"",IF(CR14/CQ14&gt;0.7,"男高",IF(CS14/CQ14&gt;0.7,"女高",""))))</f>
        <v>男高</v>
      </c>
    </row>
    <row r="15" spans="1:99">
      <c r="A15" s="78"/>
      <c r="B15" s="184" t="s">
        <v>87</v>
      </c>
      <c r="C15" s="184" t="s">
        <v>58</v>
      </c>
      <c r="D15" s="184"/>
      <c r="E15" s="184" t="s">
        <v>65</v>
      </c>
      <c r="F15" s="184" t="s">
        <v>82</v>
      </c>
      <c r="G15" s="184" t="s">
        <v>61</v>
      </c>
      <c r="H15" s="87"/>
      <c r="I15" s="87" t="s">
        <v>76</v>
      </c>
      <c r="J15" s="87" t="s">
        <v>83</v>
      </c>
      <c r="K15" s="176"/>
      <c r="L15" s="79">
        <v>21</v>
      </c>
      <c r="M15" s="79">
        <v>15</v>
      </c>
      <c r="N15" s="79">
        <v>9</v>
      </c>
      <c r="O15" s="88">
        <v>0</v>
      </c>
      <c r="P15" s="89">
        <v>0</v>
      </c>
      <c r="Q15" s="90">
        <f>O15+P15</f>
        <v>0</v>
      </c>
      <c r="R15" s="80">
        <f>IFERROR(Q15/N15,"-")</f>
        <v>0</v>
      </c>
      <c r="S15" s="79">
        <v>0</v>
      </c>
      <c r="T15" s="79">
        <v>0</v>
      </c>
      <c r="U15" s="80" t="str">
        <f>IFERROR(T15/(Q15),"-")</f>
        <v>-</v>
      </c>
      <c r="V15" s="81"/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/>
      <c r="AC15" s="83"/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8.0375</v>
      </c>
      <c r="B16" s="184" t="s">
        <v>88</v>
      </c>
      <c r="C16" s="184" t="s">
        <v>58</v>
      </c>
      <c r="D16" s="184"/>
      <c r="E16" s="184"/>
      <c r="F16" s="184"/>
      <c r="G16" s="184" t="s">
        <v>89</v>
      </c>
      <c r="H16" s="87" t="s">
        <v>90</v>
      </c>
      <c r="I16" s="87" t="s">
        <v>91</v>
      </c>
      <c r="J16" s="87" t="s">
        <v>92</v>
      </c>
      <c r="K16" s="176">
        <v>80000</v>
      </c>
      <c r="L16" s="79">
        <v>7</v>
      </c>
      <c r="M16" s="79">
        <v>0</v>
      </c>
      <c r="N16" s="79">
        <v>85</v>
      </c>
      <c r="O16" s="88">
        <v>2</v>
      </c>
      <c r="P16" s="89">
        <v>0</v>
      </c>
      <c r="Q16" s="90">
        <f>O16+P16</f>
        <v>2</v>
      </c>
      <c r="R16" s="80">
        <f>IFERROR(Q16/N16,"-")</f>
        <v>0.023529411764706</v>
      </c>
      <c r="S16" s="79">
        <v>1</v>
      </c>
      <c r="T16" s="79">
        <v>0</v>
      </c>
      <c r="U16" s="80">
        <f>IFERROR(T16/(Q16),"-")</f>
        <v>0</v>
      </c>
      <c r="V16" s="81">
        <f>IFERROR(K16/SUM(Q16:Q17),"-")</f>
        <v>16000</v>
      </c>
      <c r="W16" s="82">
        <v>2</v>
      </c>
      <c r="X16" s="80">
        <f>IF(Q16=0,"-",W16/Q16)</f>
        <v>1</v>
      </c>
      <c r="Y16" s="181">
        <v>55000</v>
      </c>
      <c r="Z16" s="182">
        <f>IFERROR(Y16/Q16,"-")</f>
        <v>27500</v>
      </c>
      <c r="AA16" s="182">
        <f>IFERROR(Y16/W16,"-")</f>
        <v>27500</v>
      </c>
      <c r="AB16" s="176">
        <f>SUM(Y16:Y17)-SUM(K16:K17)</f>
        <v>563000</v>
      </c>
      <c r="AC16" s="83">
        <f>SUM(Y16:Y17)/SUM(K16:K17)</f>
        <v>8.0375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>
        <v>1</v>
      </c>
      <c r="AX16" s="104">
        <f>IF(Q16=0,"",IF(AW16=0,"",(AW16/Q16)))</f>
        <v>0.5</v>
      </c>
      <c r="AY16" s="103">
        <v>1</v>
      </c>
      <c r="AZ16" s="105">
        <f>IFERROR(AY16/AW16,"-")</f>
        <v>1</v>
      </c>
      <c r="BA16" s="106">
        <v>5000</v>
      </c>
      <c r="BB16" s="107">
        <f>IFERROR(BA16/AW16,"-")</f>
        <v>5000</v>
      </c>
      <c r="BC16" s="108">
        <v>1</v>
      </c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>
        <v>1</v>
      </c>
      <c r="BY16" s="124">
        <f>IF(Q16=0,"",IF(BX16=0,"",(BX16/Q16)))</f>
        <v>0.5</v>
      </c>
      <c r="BZ16" s="125">
        <v>1</v>
      </c>
      <c r="CA16" s="126">
        <f>IFERROR(BZ16/BX16,"-")</f>
        <v>1</v>
      </c>
      <c r="CB16" s="127">
        <v>50000</v>
      </c>
      <c r="CC16" s="128">
        <f>IFERROR(CB16/BX16,"-")</f>
        <v>50000</v>
      </c>
      <c r="CD16" s="129"/>
      <c r="CE16" s="129"/>
      <c r="CF16" s="129">
        <v>1</v>
      </c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2</v>
      </c>
      <c r="CQ16" s="138">
        <v>55000</v>
      </c>
      <c r="CR16" s="138">
        <v>50000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93</v>
      </c>
      <c r="C17" s="184" t="s">
        <v>58</v>
      </c>
      <c r="D17" s="184"/>
      <c r="E17" s="184"/>
      <c r="F17" s="184"/>
      <c r="G17" s="184" t="s">
        <v>61</v>
      </c>
      <c r="H17" s="87"/>
      <c r="I17" s="87"/>
      <c r="J17" s="87"/>
      <c r="K17" s="176"/>
      <c r="L17" s="79">
        <v>7</v>
      </c>
      <c r="M17" s="79">
        <v>7</v>
      </c>
      <c r="N17" s="79">
        <v>1</v>
      </c>
      <c r="O17" s="88">
        <v>3</v>
      </c>
      <c r="P17" s="89">
        <v>0</v>
      </c>
      <c r="Q17" s="90">
        <f>O17+P17</f>
        <v>3</v>
      </c>
      <c r="R17" s="80">
        <f>IFERROR(Q17/N17,"-")</f>
        <v>3</v>
      </c>
      <c r="S17" s="79">
        <v>2</v>
      </c>
      <c r="T17" s="79">
        <v>0</v>
      </c>
      <c r="U17" s="80">
        <f>IFERROR(T17/(Q17),"-")</f>
        <v>0</v>
      </c>
      <c r="V17" s="81"/>
      <c r="W17" s="82">
        <v>2</v>
      </c>
      <c r="X17" s="80">
        <f>IF(Q17=0,"-",W17/Q17)</f>
        <v>0.66666666666667</v>
      </c>
      <c r="Y17" s="181">
        <v>588000</v>
      </c>
      <c r="Z17" s="182">
        <f>IFERROR(Y17/Q17,"-")</f>
        <v>196000</v>
      </c>
      <c r="AA17" s="182">
        <f>IFERROR(Y17/W17,"-")</f>
        <v>294000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/>
      <c r="BP17" s="117">
        <f>IF(Q17=0,"",IF(BO17=0,"",(BO17/Q17)))</f>
        <v>0</v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>
        <v>3</v>
      </c>
      <c r="BY17" s="124">
        <f>IF(Q17=0,"",IF(BX17=0,"",(BX17/Q17)))</f>
        <v>1</v>
      </c>
      <c r="BZ17" s="125">
        <v>2</v>
      </c>
      <c r="CA17" s="126">
        <f>IFERROR(BZ17/BX17,"-")</f>
        <v>0.66666666666667</v>
      </c>
      <c r="CB17" s="127">
        <v>588000</v>
      </c>
      <c r="CC17" s="128">
        <f>IFERROR(CB17/BX17,"-")</f>
        <v>196000</v>
      </c>
      <c r="CD17" s="129"/>
      <c r="CE17" s="129"/>
      <c r="CF17" s="129">
        <v>2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2</v>
      </c>
      <c r="CQ17" s="138">
        <v>588000</v>
      </c>
      <c r="CR17" s="138">
        <v>575000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>
        <f>AC18</f>
        <v>4.76</v>
      </c>
      <c r="B18" s="184" t="s">
        <v>94</v>
      </c>
      <c r="C18" s="184" t="s">
        <v>58</v>
      </c>
      <c r="D18" s="184"/>
      <c r="E18" s="184" t="s">
        <v>65</v>
      </c>
      <c r="F18" s="184" t="s">
        <v>74</v>
      </c>
      <c r="G18" s="184" t="s">
        <v>61</v>
      </c>
      <c r="H18" s="87" t="s">
        <v>95</v>
      </c>
      <c r="I18" s="87" t="s">
        <v>96</v>
      </c>
      <c r="J18" s="87" t="s">
        <v>97</v>
      </c>
      <c r="K18" s="176">
        <v>250000</v>
      </c>
      <c r="L18" s="79">
        <v>26</v>
      </c>
      <c r="M18" s="79">
        <v>22</v>
      </c>
      <c r="N18" s="79">
        <v>5</v>
      </c>
      <c r="O18" s="88">
        <v>7</v>
      </c>
      <c r="P18" s="89">
        <v>0</v>
      </c>
      <c r="Q18" s="90">
        <f>O18+P18</f>
        <v>7</v>
      </c>
      <c r="R18" s="80">
        <f>IFERROR(Q18/N18,"-")</f>
        <v>1.4</v>
      </c>
      <c r="S18" s="79">
        <v>4</v>
      </c>
      <c r="T18" s="79">
        <v>1</v>
      </c>
      <c r="U18" s="80">
        <f>IFERROR(T18/(Q18),"-")</f>
        <v>0.14285714285714</v>
      </c>
      <c r="V18" s="81">
        <f>IFERROR(K18/SUM(Q18:Q20),"-")</f>
        <v>8064.5161290323</v>
      </c>
      <c r="W18" s="82">
        <v>3</v>
      </c>
      <c r="X18" s="80">
        <f>IF(Q18=0,"-",W18/Q18)</f>
        <v>0.42857142857143</v>
      </c>
      <c r="Y18" s="181">
        <v>97000</v>
      </c>
      <c r="Z18" s="182">
        <f>IFERROR(Y18/Q18,"-")</f>
        <v>13857.142857143</v>
      </c>
      <c r="AA18" s="182">
        <f>IFERROR(Y18/W18,"-")</f>
        <v>32333.333333333</v>
      </c>
      <c r="AB18" s="176">
        <f>SUM(Y18:Y20)-SUM(K18:K20)</f>
        <v>940000</v>
      </c>
      <c r="AC18" s="83">
        <f>SUM(Y18:Y20)/SUM(K18:K20)</f>
        <v>4.76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2</v>
      </c>
      <c r="BG18" s="110">
        <f>IF(Q18=0,"",IF(BF18=0,"",(BF18/Q18)))</f>
        <v>0.28571428571429</v>
      </c>
      <c r="BH18" s="109">
        <v>1</v>
      </c>
      <c r="BI18" s="111">
        <f>IFERROR(BH18/BF18,"-")</f>
        <v>0.5</v>
      </c>
      <c r="BJ18" s="112">
        <v>13000</v>
      </c>
      <c r="BK18" s="113">
        <f>IFERROR(BJ18/BF18,"-")</f>
        <v>6500</v>
      </c>
      <c r="BL18" s="114"/>
      <c r="BM18" s="114"/>
      <c r="BN18" s="114">
        <v>1</v>
      </c>
      <c r="BO18" s="116">
        <v>3</v>
      </c>
      <c r="BP18" s="117">
        <f>IF(Q18=0,"",IF(BO18=0,"",(BO18/Q18)))</f>
        <v>0.42857142857143</v>
      </c>
      <c r="BQ18" s="118">
        <v>1</v>
      </c>
      <c r="BR18" s="119">
        <f>IFERROR(BQ18/BO18,"-")</f>
        <v>0.33333333333333</v>
      </c>
      <c r="BS18" s="120">
        <v>16000</v>
      </c>
      <c r="BT18" s="121">
        <f>IFERROR(BS18/BO18,"-")</f>
        <v>5333.3333333333</v>
      </c>
      <c r="BU18" s="122"/>
      <c r="BV18" s="122"/>
      <c r="BW18" s="122">
        <v>1</v>
      </c>
      <c r="BX18" s="123">
        <v>1</v>
      </c>
      <c r="BY18" s="124">
        <f>IF(Q18=0,"",IF(BX18=0,"",(BX18/Q18)))</f>
        <v>0.14285714285714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>
        <v>1</v>
      </c>
      <c r="CH18" s="131">
        <f>IF(Q18=0,"",IF(CG18=0,"",(CG18/Q18)))</f>
        <v>0.14285714285714</v>
      </c>
      <c r="CI18" s="132">
        <v>1</v>
      </c>
      <c r="CJ18" s="133">
        <f>IFERROR(CI18/CG18,"-")</f>
        <v>1</v>
      </c>
      <c r="CK18" s="134">
        <v>68000</v>
      </c>
      <c r="CL18" s="135">
        <f>IFERROR(CK18/CG18,"-")</f>
        <v>68000</v>
      </c>
      <c r="CM18" s="136"/>
      <c r="CN18" s="136"/>
      <c r="CO18" s="136">
        <v>1</v>
      </c>
      <c r="CP18" s="137">
        <v>3</v>
      </c>
      <c r="CQ18" s="138">
        <v>97000</v>
      </c>
      <c r="CR18" s="138">
        <v>68000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98</v>
      </c>
      <c r="C19" s="184" t="s">
        <v>58</v>
      </c>
      <c r="D19" s="184"/>
      <c r="E19" s="184" t="s">
        <v>65</v>
      </c>
      <c r="F19" s="184" t="s">
        <v>79</v>
      </c>
      <c r="G19" s="184" t="s">
        <v>61</v>
      </c>
      <c r="H19" s="87"/>
      <c r="I19" s="87" t="s">
        <v>96</v>
      </c>
      <c r="J19" s="87"/>
      <c r="K19" s="176"/>
      <c r="L19" s="79">
        <v>98</v>
      </c>
      <c r="M19" s="79">
        <v>78</v>
      </c>
      <c r="N19" s="79">
        <v>26</v>
      </c>
      <c r="O19" s="88">
        <v>20</v>
      </c>
      <c r="P19" s="89">
        <v>1</v>
      </c>
      <c r="Q19" s="90">
        <f>O19+P19</f>
        <v>21</v>
      </c>
      <c r="R19" s="80">
        <f>IFERROR(Q19/N19,"-")</f>
        <v>0.80769230769231</v>
      </c>
      <c r="S19" s="79">
        <v>9</v>
      </c>
      <c r="T19" s="79">
        <v>3</v>
      </c>
      <c r="U19" s="80">
        <f>IFERROR(T19/(Q19),"-")</f>
        <v>0.14285714285714</v>
      </c>
      <c r="V19" s="81"/>
      <c r="W19" s="82">
        <v>7</v>
      </c>
      <c r="X19" s="80">
        <f>IF(Q19=0,"-",W19/Q19)</f>
        <v>0.33333333333333</v>
      </c>
      <c r="Y19" s="181">
        <v>1093000</v>
      </c>
      <c r="Z19" s="182">
        <f>IFERROR(Y19/Q19,"-")</f>
        <v>52047.619047619</v>
      </c>
      <c r="AA19" s="182">
        <f>IFERROR(Y19/W19,"-")</f>
        <v>156142.85714286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>
        <v>5</v>
      </c>
      <c r="AX19" s="104">
        <f>IF(Q19=0,"",IF(AW19=0,"",(AW19/Q19)))</f>
        <v>0.23809523809524</v>
      </c>
      <c r="AY19" s="103">
        <v>1</v>
      </c>
      <c r="AZ19" s="105">
        <f>IFERROR(AY19/AW19,"-")</f>
        <v>0.2</v>
      </c>
      <c r="BA19" s="106">
        <v>3000</v>
      </c>
      <c r="BB19" s="107">
        <f>IFERROR(BA19/AW19,"-")</f>
        <v>600</v>
      </c>
      <c r="BC19" s="108">
        <v>1</v>
      </c>
      <c r="BD19" s="108"/>
      <c r="BE19" s="108"/>
      <c r="BF19" s="109">
        <v>6</v>
      </c>
      <c r="BG19" s="110">
        <f>IF(Q19=0,"",IF(BF19=0,"",(BF19/Q19)))</f>
        <v>0.28571428571429</v>
      </c>
      <c r="BH19" s="109">
        <v>2</v>
      </c>
      <c r="BI19" s="111">
        <f>IFERROR(BH19/BF19,"-")</f>
        <v>0.33333333333333</v>
      </c>
      <c r="BJ19" s="112">
        <v>123000</v>
      </c>
      <c r="BK19" s="113">
        <f>IFERROR(BJ19/BF19,"-")</f>
        <v>20500</v>
      </c>
      <c r="BL19" s="114">
        <v>1</v>
      </c>
      <c r="BM19" s="114"/>
      <c r="BN19" s="114">
        <v>1</v>
      </c>
      <c r="BO19" s="116">
        <v>7</v>
      </c>
      <c r="BP19" s="117">
        <f>IF(Q19=0,"",IF(BO19=0,"",(BO19/Q19)))</f>
        <v>0.33333333333333</v>
      </c>
      <c r="BQ19" s="118">
        <v>2</v>
      </c>
      <c r="BR19" s="119">
        <f>IFERROR(BQ19/BO19,"-")</f>
        <v>0.28571428571429</v>
      </c>
      <c r="BS19" s="120">
        <v>747000</v>
      </c>
      <c r="BT19" s="121">
        <f>IFERROR(BS19/BO19,"-")</f>
        <v>106714.28571429</v>
      </c>
      <c r="BU19" s="122"/>
      <c r="BV19" s="122"/>
      <c r="BW19" s="122">
        <v>2</v>
      </c>
      <c r="BX19" s="123">
        <v>1</v>
      </c>
      <c r="BY19" s="124">
        <f>IF(Q19=0,"",IF(BX19=0,"",(BX19/Q19)))</f>
        <v>0.047619047619048</v>
      </c>
      <c r="BZ19" s="125">
        <v>1</v>
      </c>
      <c r="CA19" s="126">
        <f>IFERROR(BZ19/BX19,"-")</f>
        <v>1</v>
      </c>
      <c r="CB19" s="127">
        <v>88000</v>
      </c>
      <c r="CC19" s="128">
        <f>IFERROR(CB19/BX19,"-")</f>
        <v>88000</v>
      </c>
      <c r="CD19" s="129"/>
      <c r="CE19" s="129"/>
      <c r="CF19" s="129">
        <v>1</v>
      </c>
      <c r="CG19" s="130">
        <v>2</v>
      </c>
      <c r="CH19" s="131">
        <f>IF(Q19=0,"",IF(CG19=0,"",(CG19/Q19)))</f>
        <v>0.095238095238095</v>
      </c>
      <c r="CI19" s="132">
        <v>1</v>
      </c>
      <c r="CJ19" s="133">
        <f>IFERROR(CI19/CG19,"-")</f>
        <v>0.5</v>
      </c>
      <c r="CK19" s="134">
        <v>132000</v>
      </c>
      <c r="CL19" s="135">
        <f>IFERROR(CK19/CG19,"-")</f>
        <v>66000</v>
      </c>
      <c r="CM19" s="136"/>
      <c r="CN19" s="136"/>
      <c r="CO19" s="136">
        <v>1</v>
      </c>
      <c r="CP19" s="137">
        <v>7</v>
      </c>
      <c r="CQ19" s="138">
        <v>1093000</v>
      </c>
      <c r="CR19" s="138">
        <v>673000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99</v>
      </c>
      <c r="C20" s="184" t="s">
        <v>58</v>
      </c>
      <c r="D20" s="184"/>
      <c r="E20" s="184" t="s">
        <v>65</v>
      </c>
      <c r="F20" s="184" t="s">
        <v>82</v>
      </c>
      <c r="G20" s="184" t="s">
        <v>61</v>
      </c>
      <c r="H20" s="87"/>
      <c r="I20" s="87" t="s">
        <v>96</v>
      </c>
      <c r="J20" s="87"/>
      <c r="K20" s="176"/>
      <c r="L20" s="79">
        <v>17</v>
      </c>
      <c r="M20" s="79">
        <v>14</v>
      </c>
      <c r="N20" s="79">
        <v>0</v>
      </c>
      <c r="O20" s="88">
        <v>3</v>
      </c>
      <c r="P20" s="89">
        <v>0</v>
      </c>
      <c r="Q20" s="90">
        <f>O20+P20</f>
        <v>3</v>
      </c>
      <c r="R20" s="80" t="str">
        <f>IFERROR(Q20/N20,"-")</f>
        <v>-</v>
      </c>
      <c r="S20" s="79">
        <v>1</v>
      </c>
      <c r="T20" s="79">
        <v>0</v>
      </c>
      <c r="U20" s="80">
        <f>IFERROR(T20/(Q20),"-")</f>
        <v>0</v>
      </c>
      <c r="V20" s="81"/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0.33333333333333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2</v>
      </c>
      <c r="BP20" s="117">
        <f>IF(Q20=0,"",IF(BO20=0,"",(BO20/Q20)))</f>
        <v>0.66666666666667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>
        <f>AC21</f>
        <v>0.025</v>
      </c>
      <c r="B21" s="184" t="s">
        <v>100</v>
      </c>
      <c r="C21" s="184" t="s">
        <v>58</v>
      </c>
      <c r="D21" s="184"/>
      <c r="E21" s="184" t="s">
        <v>101</v>
      </c>
      <c r="F21" s="184" t="s">
        <v>102</v>
      </c>
      <c r="G21" s="184" t="s">
        <v>61</v>
      </c>
      <c r="H21" s="87" t="s">
        <v>103</v>
      </c>
      <c r="I21" s="87" t="s">
        <v>104</v>
      </c>
      <c r="J21" s="87" t="s">
        <v>105</v>
      </c>
      <c r="K21" s="176">
        <v>120000</v>
      </c>
      <c r="L21" s="79">
        <v>30</v>
      </c>
      <c r="M21" s="79">
        <v>19</v>
      </c>
      <c r="N21" s="79">
        <v>17</v>
      </c>
      <c r="O21" s="88">
        <v>7</v>
      </c>
      <c r="P21" s="89">
        <v>0</v>
      </c>
      <c r="Q21" s="90">
        <f>O21+P21</f>
        <v>7</v>
      </c>
      <c r="R21" s="80">
        <f>IFERROR(Q21/N21,"-")</f>
        <v>0.41176470588235</v>
      </c>
      <c r="S21" s="79">
        <v>2</v>
      </c>
      <c r="T21" s="79">
        <v>3</v>
      </c>
      <c r="U21" s="80">
        <f>IFERROR(T21/(Q21),"-")</f>
        <v>0.42857142857143</v>
      </c>
      <c r="V21" s="81">
        <f>IFERROR(K21/SUM(Q21:Q21),"-")</f>
        <v>17142.857142857</v>
      </c>
      <c r="W21" s="82">
        <v>1</v>
      </c>
      <c r="X21" s="80">
        <f>IF(Q21=0,"-",W21/Q21)</f>
        <v>0.14285714285714</v>
      </c>
      <c r="Y21" s="181">
        <v>3000</v>
      </c>
      <c r="Z21" s="182">
        <f>IFERROR(Y21/Q21,"-")</f>
        <v>428.57142857143</v>
      </c>
      <c r="AA21" s="182">
        <f>IFERROR(Y21/W21,"-")</f>
        <v>3000</v>
      </c>
      <c r="AB21" s="176">
        <f>SUM(Y21:Y21)-SUM(K21:K21)</f>
        <v>-117000</v>
      </c>
      <c r="AC21" s="83">
        <f>SUM(Y21:Y21)/SUM(K21:K21)</f>
        <v>0.025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5</v>
      </c>
      <c r="BP21" s="117">
        <f>IF(Q21=0,"",IF(BO21=0,"",(BO21/Q21)))</f>
        <v>0.71428571428571</v>
      </c>
      <c r="BQ21" s="118">
        <v>1</v>
      </c>
      <c r="BR21" s="119">
        <f>IFERROR(BQ21/BO21,"-")</f>
        <v>0.2</v>
      </c>
      <c r="BS21" s="120">
        <v>3000</v>
      </c>
      <c r="BT21" s="121">
        <f>IFERROR(BS21/BO21,"-")</f>
        <v>600</v>
      </c>
      <c r="BU21" s="122">
        <v>1</v>
      </c>
      <c r="BV21" s="122"/>
      <c r="BW21" s="122"/>
      <c r="BX21" s="123">
        <v>2</v>
      </c>
      <c r="BY21" s="124">
        <f>IF(Q21=0,"",IF(BX21=0,"",(BX21/Q21)))</f>
        <v>0.28571428571429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3000</v>
      </c>
      <c r="CR21" s="138">
        <v>3000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2.74</v>
      </c>
      <c r="B22" s="184" t="s">
        <v>106</v>
      </c>
      <c r="C22" s="184" t="s">
        <v>58</v>
      </c>
      <c r="D22" s="184"/>
      <c r="E22" s="184" t="s">
        <v>101</v>
      </c>
      <c r="F22" s="184" t="s">
        <v>102</v>
      </c>
      <c r="G22" s="184" t="s">
        <v>61</v>
      </c>
      <c r="H22" s="87" t="s">
        <v>107</v>
      </c>
      <c r="I22" s="87" t="s">
        <v>104</v>
      </c>
      <c r="J22" s="185" t="s">
        <v>108</v>
      </c>
      <c r="K22" s="176">
        <v>150000</v>
      </c>
      <c r="L22" s="79">
        <v>30</v>
      </c>
      <c r="M22" s="79">
        <v>20</v>
      </c>
      <c r="N22" s="79">
        <v>3</v>
      </c>
      <c r="O22" s="88">
        <v>3</v>
      </c>
      <c r="P22" s="89">
        <v>0</v>
      </c>
      <c r="Q22" s="90">
        <f>O22+P22</f>
        <v>3</v>
      </c>
      <c r="R22" s="80">
        <f>IFERROR(Q22/N22,"-")</f>
        <v>1</v>
      </c>
      <c r="S22" s="79">
        <v>3</v>
      </c>
      <c r="T22" s="79">
        <v>0</v>
      </c>
      <c r="U22" s="80">
        <f>IFERROR(T22/(Q22),"-")</f>
        <v>0</v>
      </c>
      <c r="V22" s="81">
        <f>IFERROR(K22/SUM(Q22:Q22),"-")</f>
        <v>50000</v>
      </c>
      <c r="W22" s="82">
        <v>3</v>
      </c>
      <c r="X22" s="80">
        <f>IF(Q22=0,"-",W22/Q22)</f>
        <v>1</v>
      </c>
      <c r="Y22" s="181">
        <v>411000</v>
      </c>
      <c r="Z22" s="182">
        <f>IFERROR(Y22/Q22,"-")</f>
        <v>137000</v>
      </c>
      <c r="AA22" s="182">
        <f>IFERROR(Y22/W22,"-")</f>
        <v>137000</v>
      </c>
      <c r="AB22" s="176">
        <f>SUM(Y22:Y22)-SUM(K22:K22)</f>
        <v>261000</v>
      </c>
      <c r="AC22" s="83">
        <f>SUM(Y22:Y22)/SUM(K22:K22)</f>
        <v>2.74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>
        <f>IF(Q22=0,"",IF(BO22=0,"",(BO22/Q22)))</f>
        <v>0</v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>
        <v>2</v>
      </c>
      <c r="BY22" s="124">
        <f>IF(Q22=0,"",IF(BX22=0,"",(BX22/Q22)))</f>
        <v>0.66666666666667</v>
      </c>
      <c r="BZ22" s="125">
        <v>2</v>
      </c>
      <c r="CA22" s="126">
        <f>IFERROR(BZ22/BX22,"-")</f>
        <v>1</v>
      </c>
      <c r="CB22" s="127">
        <v>140000</v>
      </c>
      <c r="CC22" s="128">
        <f>IFERROR(CB22/BX22,"-")</f>
        <v>70000</v>
      </c>
      <c r="CD22" s="129"/>
      <c r="CE22" s="129"/>
      <c r="CF22" s="129">
        <v>2</v>
      </c>
      <c r="CG22" s="130">
        <v>1</v>
      </c>
      <c r="CH22" s="131">
        <f>IF(Q22=0,"",IF(CG22=0,"",(CG22/Q22)))</f>
        <v>0.33333333333333</v>
      </c>
      <c r="CI22" s="132">
        <v>1</v>
      </c>
      <c r="CJ22" s="133">
        <f>IFERROR(CI22/CG22,"-")</f>
        <v>1</v>
      </c>
      <c r="CK22" s="134">
        <v>271000</v>
      </c>
      <c r="CL22" s="135">
        <f>IFERROR(CK22/CG22,"-")</f>
        <v>271000</v>
      </c>
      <c r="CM22" s="136"/>
      <c r="CN22" s="136"/>
      <c r="CO22" s="136">
        <v>1</v>
      </c>
      <c r="CP22" s="137">
        <v>3</v>
      </c>
      <c r="CQ22" s="138">
        <v>411000</v>
      </c>
      <c r="CR22" s="138">
        <v>271000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0.27692307692308</v>
      </c>
      <c r="B23" s="184" t="s">
        <v>109</v>
      </c>
      <c r="C23" s="184" t="s">
        <v>58</v>
      </c>
      <c r="D23" s="184"/>
      <c r="E23" s="184" t="s">
        <v>101</v>
      </c>
      <c r="F23" s="184" t="s">
        <v>110</v>
      </c>
      <c r="G23" s="184" t="s">
        <v>61</v>
      </c>
      <c r="H23" s="87" t="s">
        <v>111</v>
      </c>
      <c r="I23" s="87" t="s">
        <v>112</v>
      </c>
      <c r="J23" s="185" t="s">
        <v>113</v>
      </c>
      <c r="K23" s="176">
        <v>65000</v>
      </c>
      <c r="L23" s="79">
        <v>27</v>
      </c>
      <c r="M23" s="79">
        <v>21</v>
      </c>
      <c r="N23" s="79">
        <v>7</v>
      </c>
      <c r="O23" s="88">
        <v>7</v>
      </c>
      <c r="P23" s="89">
        <v>0</v>
      </c>
      <c r="Q23" s="90">
        <f>O23+P23</f>
        <v>7</v>
      </c>
      <c r="R23" s="80">
        <f>IFERROR(Q23/N23,"-")</f>
        <v>1</v>
      </c>
      <c r="S23" s="79">
        <v>3</v>
      </c>
      <c r="T23" s="79">
        <v>0</v>
      </c>
      <c r="U23" s="80">
        <f>IFERROR(T23/(Q23),"-")</f>
        <v>0</v>
      </c>
      <c r="V23" s="81">
        <f>IFERROR(K23/SUM(Q23:Q23),"-")</f>
        <v>9285.7142857143</v>
      </c>
      <c r="W23" s="82">
        <v>1</v>
      </c>
      <c r="X23" s="80">
        <f>IF(Q23=0,"-",W23/Q23)</f>
        <v>0.14285714285714</v>
      </c>
      <c r="Y23" s="181">
        <v>18000</v>
      </c>
      <c r="Z23" s="182">
        <f>IFERROR(Y23/Q23,"-")</f>
        <v>2571.4285714286</v>
      </c>
      <c r="AA23" s="182">
        <f>IFERROR(Y23/W23,"-")</f>
        <v>18000</v>
      </c>
      <c r="AB23" s="176">
        <f>SUM(Y23:Y23)-SUM(K23:K23)</f>
        <v>-47000</v>
      </c>
      <c r="AC23" s="83">
        <f>SUM(Y23:Y23)/SUM(K23:K23)</f>
        <v>0.27692307692308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>
        <v>1</v>
      </c>
      <c r="AX23" s="104">
        <f>IF(Q23=0,"",IF(AW23=0,"",(AW23/Q23)))</f>
        <v>0.14285714285714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2</v>
      </c>
      <c r="BP23" s="117">
        <f>IF(Q23=0,"",IF(BO23=0,"",(BO23/Q23)))</f>
        <v>0.28571428571429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3</v>
      </c>
      <c r="BY23" s="124">
        <f>IF(Q23=0,"",IF(BX23=0,"",(BX23/Q23)))</f>
        <v>0.42857142857143</v>
      </c>
      <c r="BZ23" s="125">
        <v>1</v>
      </c>
      <c r="CA23" s="126">
        <f>IFERROR(BZ23/BX23,"-")</f>
        <v>0.33333333333333</v>
      </c>
      <c r="CB23" s="127">
        <v>18000</v>
      </c>
      <c r="CC23" s="128">
        <f>IFERROR(CB23/BX23,"-")</f>
        <v>6000</v>
      </c>
      <c r="CD23" s="129"/>
      <c r="CE23" s="129"/>
      <c r="CF23" s="129">
        <v>1</v>
      </c>
      <c r="CG23" s="130">
        <v>1</v>
      </c>
      <c r="CH23" s="131">
        <f>IF(Q23=0,"",IF(CG23=0,"",(CG23/Q23)))</f>
        <v>0.14285714285714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1</v>
      </c>
      <c r="CQ23" s="138">
        <v>18000</v>
      </c>
      <c r="CR23" s="138">
        <v>18000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</v>
      </c>
      <c r="B24" s="184" t="s">
        <v>114</v>
      </c>
      <c r="C24" s="184" t="s">
        <v>58</v>
      </c>
      <c r="D24" s="184"/>
      <c r="E24" s="184" t="s">
        <v>115</v>
      </c>
      <c r="F24" s="184" t="s">
        <v>69</v>
      </c>
      <c r="G24" s="184" t="s">
        <v>61</v>
      </c>
      <c r="H24" s="87" t="s">
        <v>111</v>
      </c>
      <c r="I24" s="87" t="s">
        <v>112</v>
      </c>
      <c r="J24" s="87" t="s">
        <v>116</v>
      </c>
      <c r="K24" s="176">
        <v>65000</v>
      </c>
      <c r="L24" s="79">
        <v>16</v>
      </c>
      <c r="M24" s="79">
        <v>11</v>
      </c>
      <c r="N24" s="79">
        <v>21</v>
      </c>
      <c r="O24" s="88">
        <v>1</v>
      </c>
      <c r="P24" s="89">
        <v>0</v>
      </c>
      <c r="Q24" s="90">
        <f>O24+P24</f>
        <v>1</v>
      </c>
      <c r="R24" s="80">
        <f>IFERROR(Q24/N24,"-")</f>
        <v>0.047619047619048</v>
      </c>
      <c r="S24" s="79">
        <v>0</v>
      </c>
      <c r="T24" s="79">
        <v>0</v>
      </c>
      <c r="U24" s="80">
        <f>IFERROR(T24/(Q24),"-")</f>
        <v>0</v>
      </c>
      <c r="V24" s="81">
        <f>IFERROR(K24/SUM(Q24:Q24),"-")</f>
        <v>65000</v>
      </c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>
        <f>SUM(Y24:Y24)-SUM(K24:K24)</f>
        <v>-65000</v>
      </c>
      <c r="AC24" s="83">
        <f>SUM(Y24:Y24)/SUM(K24:K24)</f>
        <v>0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1</v>
      </c>
      <c r="BP24" s="117">
        <f>IF(Q24=0,"",IF(BO24=0,"",(BO24/Q24)))</f>
        <v>1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30"/>
      <c r="B25" s="84"/>
      <c r="C25" s="84"/>
      <c r="D25" s="85"/>
      <c r="E25" s="85"/>
      <c r="F25" s="85"/>
      <c r="G25" s="86"/>
      <c r="H25" s="87"/>
      <c r="I25" s="87"/>
      <c r="J25" s="87"/>
      <c r="K25" s="177"/>
      <c r="L25" s="34"/>
      <c r="M25" s="34"/>
      <c r="N25" s="31"/>
      <c r="O25" s="23"/>
      <c r="P25" s="23"/>
      <c r="Q25" s="23"/>
      <c r="R25" s="32"/>
      <c r="S25" s="32"/>
      <c r="T25" s="23"/>
      <c r="U25" s="32"/>
      <c r="V25" s="25"/>
      <c r="W25" s="25"/>
      <c r="X25" s="25"/>
      <c r="Y25" s="183"/>
      <c r="Z25" s="183"/>
      <c r="AA25" s="183"/>
      <c r="AB25" s="183"/>
      <c r="AC25" s="33"/>
      <c r="AD25" s="57"/>
      <c r="AE25" s="61"/>
      <c r="AF25" s="62"/>
      <c r="AG25" s="61"/>
      <c r="AH25" s="65"/>
      <c r="AI25" s="66"/>
      <c r="AJ25" s="67"/>
      <c r="AK25" s="68"/>
      <c r="AL25" s="68"/>
      <c r="AM25" s="68"/>
      <c r="AN25" s="61"/>
      <c r="AO25" s="62"/>
      <c r="AP25" s="61"/>
      <c r="AQ25" s="65"/>
      <c r="AR25" s="66"/>
      <c r="AS25" s="67"/>
      <c r="AT25" s="68"/>
      <c r="AU25" s="68"/>
      <c r="AV25" s="68"/>
      <c r="AW25" s="61"/>
      <c r="AX25" s="62"/>
      <c r="AY25" s="61"/>
      <c r="AZ25" s="65"/>
      <c r="BA25" s="66"/>
      <c r="BB25" s="67"/>
      <c r="BC25" s="68"/>
      <c r="BD25" s="68"/>
      <c r="BE25" s="68"/>
      <c r="BF25" s="61"/>
      <c r="BG25" s="62"/>
      <c r="BH25" s="61"/>
      <c r="BI25" s="65"/>
      <c r="BJ25" s="66"/>
      <c r="BK25" s="67"/>
      <c r="BL25" s="68"/>
      <c r="BM25" s="68"/>
      <c r="BN25" s="68"/>
      <c r="BO25" s="63"/>
      <c r="BP25" s="64"/>
      <c r="BQ25" s="61"/>
      <c r="BR25" s="65"/>
      <c r="BS25" s="66"/>
      <c r="BT25" s="67"/>
      <c r="BU25" s="68"/>
      <c r="BV25" s="68"/>
      <c r="BW25" s="68"/>
      <c r="BX25" s="63"/>
      <c r="BY25" s="64"/>
      <c r="BZ25" s="61"/>
      <c r="CA25" s="65"/>
      <c r="CB25" s="66"/>
      <c r="CC25" s="67"/>
      <c r="CD25" s="68"/>
      <c r="CE25" s="68"/>
      <c r="CF25" s="68"/>
      <c r="CG25" s="63"/>
      <c r="CH25" s="64"/>
      <c r="CI25" s="61"/>
      <c r="CJ25" s="65"/>
      <c r="CK25" s="66"/>
      <c r="CL25" s="67"/>
      <c r="CM25" s="68"/>
      <c r="CN25" s="68"/>
      <c r="CO25" s="68"/>
      <c r="CP25" s="69"/>
      <c r="CQ25" s="66"/>
      <c r="CR25" s="66"/>
      <c r="CS25" s="66"/>
      <c r="CT25" s="70"/>
    </row>
    <row r="26" spans="1:99">
      <c r="A26" s="30"/>
      <c r="B26" s="37"/>
      <c r="C26" s="37"/>
      <c r="D26" s="21"/>
      <c r="E26" s="21"/>
      <c r="F26" s="21"/>
      <c r="G26" s="22"/>
      <c r="H26" s="36"/>
      <c r="I26" s="36"/>
      <c r="J26" s="73"/>
      <c r="K26" s="178"/>
      <c r="L26" s="34"/>
      <c r="M26" s="34"/>
      <c r="N26" s="31"/>
      <c r="O26" s="23"/>
      <c r="P26" s="23"/>
      <c r="Q26" s="23"/>
      <c r="R26" s="32"/>
      <c r="S26" s="32"/>
      <c r="T26" s="23"/>
      <c r="U26" s="32"/>
      <c r="V26" s="25"/>
      <c r="W26" s="25"/>
      <c r="X26" s="25"/>
      <c r="Y26" s="183"/>
      <c r="Z26" s="183"/>
      <c r="AA26" s="183"/>
      <c r="AB26" s="183"/>
      <c r="AC26" s="33"/>
      <c r="AD26" s="59"/>
      <c r="AE26" s="61"/>
      <c r="AF26" s="62"/>
      <c r="AG26" s="61"/>
      <c r="AH26" s="65"/>
      <c r="AI26" s="66"/>
      <c r="AJ26" s="67"/>
      <c r="AK26" s="68"/>
      <c r="AL26" s="68"/>
      <c r="AM26" s="68"/>
      <c r="AN26" s="61"/>
      <c r="AO26" s="62"/>
      <c r="AP26" s="61"/>
      <c r="AQ26" s="65"/>
      <c r="AR26" s="66"/>
      <c r="AS26" s="67"/>
      <c r="AT26" s="68"/>
      <c r="AU26" s="68"/>
      <c r="AV26" s="68"/>
      <c r="AW26" s="61"/>
      <c r="AX26" s="62"/>
      <c r="AY26" s="61"/>
      <c r="AZ26" s="65"/>
      <c r="BA26" s="66"/>
      <c r="BB26" s="67"/>
      <c r="BC26" s="68"/>
      <c r="BD26" s="68"/>
      <c r="BE26" s="68"/>
      <c r="BF26" s="61"/>
      <c r="BG26" s="62"/>
      <c r="BH26" s="61"/>
      <c r="BI26" s="65"/>
      <c r="BJ26" s="66"/>
      <c r="BK26" s="67"/>
      <c r="BL26" s="68"/>
      <c r="BM26" s="68"/>
      <c r="BN26" s="68"/>
      <c r="BO26" s="63"/>
      <c r="BP26" s="64"/>
      <c r="BQ26" s="61"/>
      <c r="BR26" s="65"/>
      <c r="BS26" s="66"/>
      <c r="BT26" s="67"/>
      <c r="BU26" s="68"/>
      <c r="BV26" s="68"/>
      <c r="BW26" s="68"/>
      <c r="BX26" s="63"/>
      <c r="BY26" s="64"/>
      <c r="BZ26" s="61"/>
      <c r="CA26" s="65"/>
      <c r="CB26" s="66"/>
      <c r="CC26" s="67"/>
      <c r="CD26" s="68"/>
      <c r="CE26" s="68"/>
      <c r="CF26" s="68"/>
      <c r="CG26" s="63"/>
      <c r="CH26" s="64"/>
      <c r="CI26" s="61"/>
      <c r="CJ26" s="65"/>
      <c r="CK26" s="66"/>
      <c r="CL26" s="67"/>
      <c r="CM26" s="68"/>
      <c r="CN26" s="68"/>
      <c r="CO26" s="68"/>
      <c r="CP26" s="69"/>
      <c r="CQ26" s="66"/>
      <c r="CR26" s="66"/>
      <c r="CS26" s="66"/>
      <c r="CT26" s="70"/>
    </row>
    <row r="27" spans="1:99">
      <c r="A27" s="19">
        <f>AC27</f>
        <v>2.5701986754967</v>
      </c>
      <c r="B27" s="39"/>
      <c r="C27" s="39"/>
      <c r="D27" s="39"/>
      <c r="E27" s="39"/>
      <c r="F27" s="39"/>
      <c r="G27" s="39"/>
      <c r="H27" s="40" t="s">
        <v>117</v>
      </c>
      <c r="I27" s="40"/>
      <c r="J27" s="40"/>
      <c r="K27" s="179">
        <f>SUM(K6:K26)</f>
        <v>1510000</v>
      </c>
      <c r="L27" s="41">
        <f>SUM(L6:L26)</f>
        <v>1136</v>
      </c>
      <c r="M27" s="41">
        <f>SUM(M6:M26)</f>
        <v>612</v>
      </c>
      <c r="N27" s="41">
        <f>SUM(N6:N26)</f>
        <v>344</v>
      </c>
      <c r="O27" s="41">
        <f>SUM(O6:O26)</f>
        <v>153</v>
      </c>
      <c r="P27" s="41">
        <f>SUM(P6:P26)</f>
        <v>2</v>
      </c>
      <c r="Q27" s="41">
        <f>SUM(Q6:Q26)</f>
        <v>155</v>
      </c>
      <c r="R27" s="42">
        <f>IFERROR(Q27/N27,"-")</f>
        <v>0.45058139534884</v>
      </c>
      <c r="S27" s="76">
        <f>SUM(S6:S26)</f>
        <v>61</v>
      </c>
      <c r="T27" s="76">
        <f>SUM(T6:T26)</f>
        <v>24</v>
      </c>
      <c r="U27" s="42">
        <f>IFERROR(S27/Q27,"-")</f>
        <v>0.39354838709677</v>
      </c>
      <c r="V27" s="43">
        <f>IFERROR(K27/Q27,"-")</f>
        <v>9741.935483871</v>
      </c>
      <c r="W27" s="44">
        <f>SUM(W6:W26)</f>
        <v>41</v>
      </c>
      <c r="X27" s="42">
        <f>IFERROR(W27/Q27,"-")</f>
        <v>0.26451612903226</v>
      </c>
      <c r="Y27" s="179">
        <f>SUM(Y6:Y26)</f>
        <v>3881000</v>
      </c>
      <c r="Z27" s="179">
        <f>IFERROR(Y27/Q27,"-")</f>
        <v>25038.709677419</v>
      </c>
      <c r="AA27" s="179">
        <f>IFERROR(Y27/W27,"-")</f>
        <v>94658.536585366</v>
      </c>
      <c r="AB27" s="179">
        <f>Y27-K27</f>
        <v>2371000</v>
      </c>
      <c r="AC27" s="45">
        <f>Y27/K27</f>
        <v>2.5701986754967</v>
      </c>
      <c r="AD27" s="58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9"/>
    <mergeCell ref="K6:K9"/>
    <mergeCell ref="V6:V9"/>
    <mergeCell ref="AB6:AB9"/>
    <mergeCell ref="AC6:AC9"/>
    <mergeCell ref="A10:A15"/>
    <mergeCell ref="K10:K15"/>
    <mergeCell ref="V10:V15"/>
    <mergeCell ref="AB10:AB15"/>
    <mergeCell ref="AC10:AC15"/>
    <mergeCell ref="A16:A17"/>
    <mergeCell ref="K16:K17"/>
    <mergeCell ref="V16:V17"/>
    <mergeCell ref="AB16:AB17"/>
    <mergeCell ref="AC16:AC17"/>
    <mergeCell ref="A18:A20"/>
    <mergeCell ref="K18:K20"/>
    <mergeCell ref="V18:V20"/>
    <mergeCell ref="AB18:AB20"/>
    <mergeCell ref="AC18:AC20"/>
    <mergeCell ref="A21:A21"/>
    <mergeCell ref="K21:K21"/>
    <mergeCell ref="V21:V21"/>
    <mergeCell ref="AB21:AB21"/>
    <mergeCell ref="AC21:AC21"/>
    <mergeCell ref="A22:A22"/>
    <mergeCell ref="K22:K22"/>
    <mergeCell ref="V22:V22"/>
    <mergeCell ref="AB22:AB22"/>
    <mergeCell ref="AC22:AC22"/>
    <mergeCell ref="A23:A23"/>
    <mergeCell ref="K23:K23"/>
    <mergeCell ref="V23:V23"/>
    <mergeCell ref="AB23:AB23"/>
    <mergeCell ref="AC23:AC23"/>
    <mergeCell ref="A24:A24"/>
    <mergeCell ref="K24:K24"/>
    <mergeCell ref="V24:V24"/>
    <mergeCell ref="AB24:AB24"/>
    <mergeCell ref="AC24:AC24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118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0.96</v>
      </c>
      <c r="B6" s="184" t="s">
        <v>119</v>
      </c>
      <c r="C6" s="184" t="s">
        <v>58</v>
      </c>
      <c r="D6" s="184" t="s">
        <v>120</v>
      </c>
      <c r="E6" s="184" t="s">
        <v>121</v>
      </c>
      <c r="F6" s="184" t="s">
        <v>60</v>
      </c>
      <c r="G6" s="184" t="s">
        <v>89</v>
      </c>
      <c r="H6" s="87" t="s">
        <v>122</v>
      </c>
      <c r="I6" s="87" t="s">
        <v>123</v>
      </c>
      <c r="J6" s="87" t="s">
        <v>124</v>
      </c>
      <c r="K6" s="176">
        <v>100000</v>
      </c>
      <c r="L6" s="79">
        <v>6</v>
      </c>
      <c r="M6" s="79">
        <v>0</v>
      </c>
      <c r="N6" s="79">
        <v>33</v>
      </c>
      <c r="O6" s="88">
        <v>3</v>
      </c>
      <c r="P6" s="89">
        <v>0</v>
      </c>
      <c r="Q6" s="90">
        <f>O6+P6</f>
        <v>3</v>
      </c>
      <c r="R6" s="80">
        <f>IFERROR(Q6/N6,"-")</f>
        <v>0.090909090909091</v>
      </c>
      <c r="S6" s="79">
        <v>0</v>
      </c>
      <c r="T6" s="79">
        <v>0</v>
      </c>
      <c r="U6" s="80">
        <f>IFERROR(T6/(Q6),"-")</f>
        <v>0</v>
      </c>
      <c r="V6" s="81">
        <f>IFERROR(K6/SUM(Q6:Q7),"-")</f>
        <v>7692.3076923077</v>
      </c>
      <c r="W6" s="82">
        <v>2</v>
      </c>
      <c r="X6" s="80">
        <f>IF(Q6=0,"-",W6/Q6)</f>
        <v>0.66666666666667</v>
      </c>
      <c r="Y6" s="181">
        <v>11000</v>
      </c>
      <c r="Z6" s="182">
        <f>IFERROR(Y6/Q6,"-")</f>
        <v>3666.6666666667</v>
      </c>
      <c r="AA6" s="182">
        <f>IFERROR(Y6/W6,"-")</f>
        <v>5500</v>
      </c>
      <c r="AB6" s="176">
        <f>SUM(Y6:Y7)-SUM(K6:K7)</f>
        <v>-4000</v>
      </c>
      <c r="AC6" s="83">
        <f>SUM(Y6:Y7)/SUM(K6:K7)</f>
        <v>0.96</v>
      </c>
      <c r="AD6" s="77"/>
      <c r="AE6" s="91">
        <v>1</v>
      </c>
      <c r="AF6" s="92">
        <f>IF(Q6=0,"",IF(AE6=0,"",(AE6/Q6)))</f>
        <v>0.33333333333333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1</v>
      </c>
      <c r="AO6" s="98">
        <f>IF(Q6=0,"",IF(AN6=0,"",(AN6/Q6)))</f>
        <v>0.33333333333333</v>
      </c>
      <c r="AP6" s="97">
        <v>1</v>
      </c>
      <c r="AQ6" s="99">
        <f>IFERROR(AP6/AN6,"-")</f>
        <v>1</v>
      </c>
      <c r="AR6" s="100">
        <v>8000</v>
      </c>
      <c r="AS6" s="101">
        <f>IFERROR(AR6/AN6,"-")</f>
        <v>8000</v>
      </c>
      <c r="AT6" s="102"/>
      <c r="AU6" s="102">
        <v>1</v>
      </c>
      <c r="AV6" s="102"/>
      <c r="AW6" s="103">
        <v>1</v>
      </c>
      <c r="AX6" s="104">
        <f>IF(Q6=0,"",IF(AW6=0,"",(AW6/Q6)))</f>
        <v>0.33333333333333</v>
      </c>
      <c r="AY6" s="103">
        <v>1</v>
      </c>
      <c r="AZ6" s="105">
        <f>IFERROR(AY6/AW6,"-")</f>
        <v>1</v>
      </c>
      <c r="BA6" s="106">
        <v>3000</v>
      </c>
      <c r="BB6" s="107">
        <f>IFERROR(BA6/AW6,"-")</f>
        <v>3000</v>
      </c>
      <c r="BC6" s="108">
        <v>1</v>
      </c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11000</v>
      </c>
      <c r="CR6" s="138">
        <v>8000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125</v>
      </c>
      <c r="C7" s="184" t="s">
        <v>58</v>
      </c>
      <c r="D7" s="184"/>
      <c r="E7" s="184"/>
      <c r="F7" s="184"/>
      <c r="G7" s="184" t="s">
        <v>61</v>
      </c>
      <c r="H7" s="87"/>
      <c r="I7" s="87"/>
      <c r="J7" s="87"/>
      <c r="K7" s="176"/>
      <c r="L7" s="79">
        <v>22</v>
      </c>
      <c r="M7" s="79">
        <v>15</v>
      </c>
      <c r="N7" s="79">
        <v>6</v>
      </c>
      <c r="O7" s="88">
        <v>10</v>
      </c>
      <c r="P7" s="89">
        <v>0</v>
      </c>
      <c r="Q7" s="90">
        <f>O7+P7</f>
        <v>10</v>
      </c>
      <c r="R7" s="80">
        <f>IFERROR(Q7/N7,"-")</f>
        <v>1.6666666666667</v>
      </c>
      <c r="S7" s="79">
        <v>5</v>
      </c>
      <c r="T7" s="79">
        <v>3</v>
      </c>
      <c r="U7" s="80">
        <f>IFERROR(T7/(Q7),"-")</f>
        <v>0.3</v>
      </c>
      <c r="V7" s="81"/>
      <c r="W7" s="82">
        <v>2</v>
      </c>
      <c r="X7" s="80">
        <f>IF(Q7=0,"-",W7/Q7)</f>
        <v>0.2</v>
      </c>
      <c r="Y7" s="181">
        <v>85000</v>
      </c>
      <c r="Z7" s="182">
        <f>IFERROR(Y7/Q7,"-")</f>
        <v>8500</v>
      </c>
      <c r="AA7" s="182">
        <f>IFERROR(Y7/W7,"-")</f>
        <v>42500</v>
      </c>
      <c r="AB7" s="176"/>
      <c r="AC7" s="83"/>
      <c r="AD7" s="77"/>
      <c r="AE7" s="91">
        <v>1</v>
      </c>
      <c r="AF7" s="92">
        <f>IF(Q7=0,"",IF(AE7=0,"",(AE7/Q7)))</f>
        <v>0.1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0.1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5</v>
      </c>
      <c r="BG7" s="110">
        <f>IF(Q7=0,"",IF(BF7=0,"",(BF7/Q7)))</f>
        <v>0.5</v>
      </c>
      <c r="BH7" s="109">
        <v>1</v>
      </c>
      <c r="BI7" s="111">
        <f>IFERROR(BH7/BF7,"-")</f>
        <v>0.2</v>
      </c>
      <c r="BJ7" s="112">
        <v>10000</v>
      </c>
      <c r="BK7" s="113">
        <f>IFERROR(BJ7/BF7,"-")</f>
        <v>2000</v>
      </c>
      <c r="BL7" s="114"/>
      <c r="BM7" s="114">
        <v>1</v>
      </c>
      <c r="BN7" s="114"/>
      <c r="BO7" s="116">
        <v>3</v>
      </c>
      <c r="BP7" s="117">
        <f>IF(Q7=0,"",IF(BO7=0,"",(BO7/Q7)))</f>
        <v>0.3</v>
      </c>
      <c r="BQ7" s="118">
        <v>1</v>
      </c>
      <c r="BR7" s="119">
        <f>IFERROR(BQ7/BO7,"-")</f>
        <v>0.33333333333333</v>
      </c>
      <c r="BS7" s="120">
        <v>75000</v>
      </c>
      <c r="BT7" s="121">
        <f>IFERROR(BS7/BO7,"-")</f>
        <v>25000</v>
      </c>
      <c r="BU7" s="122"/>
      <c r="BV7" s="122"/>
      <c r="BW7" s="122">
        <v>1</v>
      </c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2</v>
      </c>
      <c r="CQ7" s="138">
        <v>85000</v>
      </c>
      <c r="CR7" s="138">
        <v>75000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0.088888888888889</v>
      </c>
      <c r="B8" s="184" t="s">
        <v>126</v>
      </c>
      <c r="C8" s="184" t="s">
        <v>58</v>
      </c>
      <c r="D8" s="184" t="s">
        <v>127</v>
      </c>
      <c r="E8" s="184" t="s">
        <v>128</v>
      </c>
      <c r="F8" s="184" t="s">
        <v>60</v>
      </c>
      <c r="G8" s="184" t="s">
        <v>61</v>
      </c>
      <c r="H8" s="87" t="s">
        <v>129</v>
      </c>
      <c r="I8" s="87" t="s">
        <v>130</v>
      </c>
      <c r="J8" s="87" t="s">
        <v>131</v>
      </c>
      <c r="K8" s="176">
        <v>90000</v>
      </c>
      <c r="L8" s="79">
        <v>41</v>
      </c>
      <c r="M8" s="79">
        <v>14</v>
      </c>
      <c r="N8" s="79">
        <v>7</v>
      </c>
      <c r="O8" s="88">
        <v>9</v>
      </c>
      <c r="P8" s="89">
        <v>0</v>
      </c>
      <c r="Q8" s="90">
        <f>O8+P8</f>
        <v>9</v>
      </c>
      <c r="R8" s="80">
        <f>IFERROR(Q8/N8,"-")</f>
        <v>1.2857142857143</v>
      </c>
      <c r="S8" s="79">
        <v>3</v>
      </c>
      <c r="T8" s="79">
        <v>1</v>
      </c>
      <c r="U8" s="80">
        <f>IFERROR(T8/(Q8),"-")</f>
        <v>0.11111111111111</v>
      </c>
      <c r="V8" s="81">
        <f>IFERROR(K8/SUM(Q8:Q8),"-")</f>
        <v>10000</v>
      </c>
      <c r="W8" s="82">
        <v>1</v>
      </c>
      <c r="X8" s="80">
        <f>IF(Q8=0,"-",W8/Q8)</f>
        <v>0.11111111111111</v>
      </c>
      <c r="Y8" s="181">
        <v>8000</v>
      </c>
      <c r="Z8" s="182">
        <f>IFERROR(Y8/Q8,"-")</f>
        <v>888.88888888889</v>
      </c>
      <c r="AA8" s="182">
        <f>IFERROR(Y8/W8,"-")</f>
        <v>8000</v>
      </c>
      <c r="AB8" s="176">
        <f>SUM(Y8:Y8)-SUM(K8:K8)</f>
        <v>-82000</v>
      </c>
      <c r="AC8" s="83">
        <f>SUM(Y8:Y8)/SUM(K8:K8)</f>
        <v>0.088888888888889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0.11111111111111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2</v>
      </c>
      <c r="BG8" s="110">
        <f>IF(Q8=0,"",IF(BF8=0,"",(BF8/Q8)))</f>
        <v>0.22222222222222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3</v>
      </c>
      <c r="BP8" s="117">
        <f>IF(Q8=0,"",IF(BO8=0,"",(BO8/Q8)))</f>
        <v>0.33333333333333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2</v>
      </c>
      <c r="BY8" s="124">
        <f>IF(Q8=0,"",IF(BX8=0,"",(BX8/Q8)))</f>
        <v>0.22222222222222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>
        <v>1</v>
      </c>
      <c r="CH8" s="131">
        <f>IF(Q8=0,"",IF(CG8=0,"",(CG8/Q8)))</f>
        <v>0.11111111111111</v>
      </c>
      <c r="CI8" s="132">
        <v>1</v>
      </c>
      <c r="CJ8" s="133">
        <f>IFERROR(CI8/CG8,"-")</f>
        <v>1</v>
      </c>
      <c r="CK8" s="134">
        <v>8000</v>
      </c>
      <c r="CL8" s="135">
        <f>IFERROR(CK8/CG8,"-")</f>
        <v>8000</v>
      </c>
      <c r="CM8" s="136"/>
      <c r="CN8" s="136">
        <v>1</v>
      </c>
      <c r="CO8" s="136"/>
      <c r="CP8" s="137">
        <v>1</v>
      </c>
      <c r="CQ8" s="138">
        <v>8000</v>
      </c>
      <c r="CR8" s="138">
        <v>8000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>
        <f>AC9</f>
        <v>0.14444444444444</v>
      </c>
      <c r="B9" s="184" t="s">
        <v>132</v>
      </c>
      <c r="C9" s="184" t="s">
        <v>58</v>
      </c>
      <c r="D9" s="184" t="s">
        <v>127</v>
      </c>
      <c r="E9" s="184" t="s">
        <v>128</v>
      </c>
      <c r="F9" s="184" t="s">
        <v>60</v>
      </c>
      <c r="G9" s="184" t="s">
        <v>61</v>
      </c>
      <c r="H9" s="87" t="s">
        <v>133</v>
      </c>
      <c r="I9" s="87" t="s">
        <v>130</v>
      </c>
      <c r="J9" s="87" t="s">
        <v>134</v>
      </c>
      <c r="K9" s="176">
        <v>90000</v>
      </c>
      <c r="L9" s="79">
        <v>7</v>
      </c>
      <c r="M9" s="79">
        <v>7</v>
      </c>
      <c r="N9" s="79">
        <v>5</v>
      </c>
      <c r="O9" s="88">
        <v>4</v>
      </c>
      <c r="P9" s="89">
        <v>0</v>
      </c>
      <c r="Q9" s="90">
        <f>O9+P9</f>
        <v>4</v>
      </c>
      <c r="R9" s="80">
        <f>IFERROR(Q9/N9,"-")</f>
        <v>0.8</v>
      </c>
      <c r="S9" s="79">
        <v>2</v>
      </c>
      <c r="T9" s="79">
        <v>1</v>
      </c>
      <c r="U9" s="80">
        <f>IFERROR(T9/(Q9),"-")</f>
        <v>0.25</v>
      </c>
      <c r="V9" s="81">
        <f>IFERROR(K9/SUM(Q9:Q9),"-")</f>
        <v>22500</v>
      </c>
      <c r="W9" s="82">
        <v>1</v>
      </c>
      <c r="X9" s="80">
        <f>IF(Q9=0,"-",W9/Q9)</f>
        <v>0.25</v>
      </c>
      <c r="Y9" s="181">
        <v>13000</v>
      </c>
      <c r="Z9" s="182">
        <f>IFERROR(Y9/Q9,"-")</f>
        <v>3250</v>
      </c>
      <c r="AA9" s="182">
        <f>IFERROR(Y9/W9,"-")</f>
        <v>13000</v>
      </c>
      <c r="AB9" s="176">
        <f>SUM(Y9:Y9)-SUM(K9:K9)</f>
        <v>-77000</v>
      </c>
      <c r="AC9" s="83">
        <f>SUM(Y9:Y9)/SUM(K9:K9)</f>
        <v>0.14444444444444</v>
      </c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2</v>
      </c>
      <c r="BG9" s="110">
        <f>IF(Q9=0,"",IF(BF9=0,"",(BF9/Q9)))</f>
        <v>0.5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>
        <v>1</v>
      </c>
      <c r="BY9" s="124">
        <f>IF(Q9=0,"",IF(BX9=0,"",(BX9/Q9)))</f>
        <v>0.25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1</v>
      </c>
      <c r="CH9" s="131">
        <f>IF(Q9=0,"",IF(CG9=0,"",(CG9/Q9)))</f>
        <v>0.25</v>
      </c>
      <c r="CI9" s="132">
        <v>1</v>
      </c>
      <c r="CJ9" s="133">
        <f>IFERROR(CI9/CG9,"-")</f>
        <v>1</v>
      </c>
      <c r="CK9" s="134">
        <v>13000</v>
      </c>
      <c r="CL9" s="135">
        <f>IFERROR(CK9/CG9,"-")</f>
        <v>13000</v>
      </c>
      <c r="CM9" s="136"/>
      <c r="CN9" s="136"/>
      <c r="CO9" s="136">
        <v>1</v>
      </c>
      <c r="CP9" s="137">
        <v>1</v>
      </c>
      <c r="CQ9" s="138">
        <v>13000</v>
      </c>
      <c r="CR9" s="138">
        <v>13000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0.083333333333333</v>
      </c>
      <c r="B10" s="184" t="s">
        <v>135</v>
      </c>
      <c r="C10" s="184" t="s">
        <v>58</v>
      </c>
      <c r="D10" s="184" t="s">
        <v>136</v>
      </c>
      <c r="E10" s="184" t="s">
        <v>128</v>
      </c>
      <c r="F10" s="184" t="s">
        <v>60</v>
      </c>
      <c r="G10" s="184" t="s">
        <v>61</v>
      </c>
      <c r="H10" s="87" t="s">
        <v>137</v>
      </c>
      <c r="I10" s="87" t="s">
        <v>130</v>
      </c>
      <c r="J10" s="87" t="s">
        <v>138</v>
      </c>
      <c r="K10" s="176">
        <v>120000</v>
      </c>
      <c r="L10" s="79">
        <v>9</v>
      </c>
      <c r="M10" s="79">
        <v>8</v>
      </c>
      <c r="N10" s="79">
        <v>9</v>
      </c>
      <c r="O10" s="88">
        <v>4</v>
      </c>
      <c r="P10" s="89">
        <v>0</v>
      </c>
      <c r="Q10" s="90">
        <f>O10+P10</f>
        <v>4</v>
      </c>
      <c r="R10" s="80">
        <f>IFERROR(Q10/N10,"-")</f>
        <v>0.44444444444444</v>
      </c>
      <c r="S10" s="79">
        <v>3</v>
      </c>
      <c r="T10" s="79">
        <v>0</v>
      </c>
      <c r="U10" s="80">
        <f>IFERROR(T10/(Q10),"-")</f>
        <v>0</v>
      </c>
      <c r="V10" s="81">
        <f>IFERROR(K10/SUM(Q10:Q10),"-")</f>
        <v>30000</v>
      </c>
      <c r="W10" s="82">
        <v>2</v>
      </c>
      <c r="X10" s="80">
        <f>IF(Q10=0,"-",W10/Q10)</f>
        <v>0.5</v>
      </c>
      <c r="Y10" s="181">
        <v>10000</v>
      </c>
      <c r="Z10" s="182">
        <f>IFERROR(Y10/Q10,"-")</f>
        <v>2500</v>
      </c>
      <c r="AA10" s="182">
        <f>IFERROR(Y10/W10,"-")</f>
        <v>5000</v>
      </c>
      <c r="AB10" s="176">
        <f>SUM(Y10:Y10)-SUM(K10:K10)</f>
        <v>-110000</v>
      </c>
      <c r="AC10" s="83">
        <f>SUM(Y10:Y10)/SUM(K10:K10)</f>
        <v>0.083333333333333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2</v>
      </c>
      <c r="BG10" s="110">
        <f>IF(Q10=0,"",IF(BF10=0,"",(BF10/Q10)))</f>
        <v>0.5</v>
      </c>
      <c r="BH10" s="109">
        <v>1</v>
      </c>
      <c r="BI10" s="111">
        <f>IFERROR(BH10/BF10,"-")</f>
        <v>0.5</v>
      </c>
      <c r="BJ10" s="112">
        <v>5000</v>
      </c>
      <c r="BK10" s="113">
        <f>IFERROR(BJ10/BF10,"-")</f>
        <v>2500</v>
      </c>
      <c r="BL10" s="114">
        <v>1</v>
      </c>
      <c r="BM10" s="114"/>
      <c r="BN10" s="114"/>
      <c r="BO10" s="116">
        <v>1</v>
      </c>
      <c r="BP10" s="117">
        <f>IF(Q10=0,"",IF(BO10=0,"",(BO10/Q10)))</f>
        <v>0.25</v>
      </c>
      <c r="BQ10" s="118">
        <v>1</v>
      </c>
      <c r="BR10" s="119">
        <f>IFERROR(BQ10/BO10,"-")</f>
        <v>1</v>
      </c>
      <c r="BS10" s="120">
        <v>5000</v>
      </c>
      <c r="BT10" s="121">
        <f>IFERROR(BS10/BO10,"-")</f>
        <v>5000</v>
      </c>
      <c r="BU10" s="122">
        <v>1</v>
      </c>
      <c r="BV10" s="122"/>
      <c r="BW10" s="122"/>
      <c r="BX10" s="123">
        <v>1</v>
      </c>
      <c r="BY10" s="124">
        <f>IF(Q10=0,"",IF(BX10=0,"",(BX10/Q10)))</f>
        <v>0.25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2</v>
      </c>
      <c r="CQ10" s="138">
        <v>10000</v>
      </c>
      <c r="CR10" s="138">
        <v>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0.32727272727273</v>
      </c>
      <c r="B11" s="184" t="s">
        <v>139</v>
      </c>
      <c r="C11" s="184" t="s">
        <v>140</v>
      </c>
      <c r="D11" s="184" t="s">
        <v>141</v>
      </c>
      <c r="E11" s="184" t="s">
        <v>142</v>
      </c>
      <c r="F11" s="184"/>
      <c r="G11" s="184" t="s">
        <v>89</v>
      </c>
      <c r="H11" s="87" t="s">
        <v>143</v>
      </c>
      <c r="I11" s="87" t="s">
        <v>144</v>
      </c>
      <c r="J11" s="87" t="s">
        <v>124</v>
      </c>
      <c r="K11" s="176">
        <v>55000</v>
      </c>
      <c r="L11" s="79">
        <v>5</v>
      </c>
      <c r="M11" s="79">
        <v>0</v>
      </c>
      <c r="N11" s="79">
        <v>18</v>
      </c>
      <c r="O11" s="88">
        <v>1</v>
      </c>
      <c r="P11" s="89">
        <v>0</v>
      </c>
      <c r="Q11" s="90">
        <f>O11+P11</f>
        <v>1</v>
      </c>
      <c r="R11" s="80">
        <f>IFERROR(Q11/N11,"-")</f>
        <v>0.055555555555556</v>
      </c>
      <c r="S11" s="79">
        <v>0</v>
      </c>
      <c r="T11" s="79">
        <v>0</v>
      </c>
      <c r="U11" s="80">
        <f>IFERROR(T11/(Q11),"-")</f>
        <v>0</v>
      </c>
      <c r="V11" s="81">
        <f>IFERROR(K11/SUM(Q11:Q12),"-")</f>
        <v>13750</v>
      </c>
      <c r="W11" s="82">
        <v>1</v>
      </c>
      <c r="X11" s="80">
        <f>IF(Q11=0,"-",W11/Q11)</f>
        <v>1</v>
      </c>
      <c r="Y11" s="181">
        <v>10000</v>
      </c>
      <c r="Z11" s="182">
        <f>IFERROR(Y11/Q11,"-")</f>
        <v>10000</v>
      </c>
      <c r="AA11" s="182">
        <f>IFERROR(Y11/W11,"-")</f>
        <v>10000</v>
      </c>
      <c r="AB11" s="176">
        <f>SUM(Y11:Y12)-SUM(K11:K12)</f>
        <v>-37000</v>
      </c>
      <c r="AC11" s="83">
        <f>SUM(Y11:Y12)/SUM(K11:K12)</f>
        <v>0.32727272727273</v>
      </c>
      <c r="AD11" s="77"/>
      <c r="AE11" s="91">
        <v>1</v>
      </c>
      <c r="AF11" s="92">
        <f>IF(Q11=0,"",IF(AE11=0,"",(AE11/Q11)))</f>
        <v>1</v>
      </c>
      <c r="AG11" s="91">
        <v>1</v>
      </c>
      <c r="AH11" s="93">
        <f>IFERROR(AG11/AE11,"-")</f>
        <v>1</v>
      </c>
      <c r="AI11" s="94">
        <v>10000</v>
      </c>
      <c r="AJ11" s="95">
        <f>IFERROR(AI11/AE11,"-")</f>
        <v>10000</v>
      </c>
      <c r="AK11" s="96"/>
      <c r="AL11" s="96">
        <v>1</v>
      </c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>
        <f>IF(Q11=0,"",IF(BO11=0,"",(BO11/Q11)))</f>
        <v>0</v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10000</v>
      </c>
      <c r="CR11" s="138">
        <v>10000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145</v>
      </c>
      <c r="C12" s="184" t="s">
        <v>140</v>
      </c>
      <c r="D12" s="184"/>
      <c r="E12" s="184"/>
      <c r="F12" s="184"/>
      <c r="G12" s="184" t="s">
        <v>61</v>
      </c>
      <c r="H12" s="87"/>
      <c r="I12" s="87"/>
      <c r="J12" s="87"/>
      <c r="K12" s="176"/>
      <c r="L12" s="79">
        <v>12</v>
      </c>
      <c r="M12" s="79">
        <v>9</v>
      </c>
      <c r="N12" s="79">
        <v>3</v>
      </c>
      <c r="O12" s="88">
        <v>3</v>
      </c>
      <c r="P12" s="89">
        <v>0</v>
      </c>
      <c r="Q12" s="90">
        <f>O12+P12</f>
        <v>3</v>
      </c>
      <c r="R12" s="80">
        <f>IFERROR(Q12/N12,"-")</f>
        <v>1</v>
      </c>
      <c r="S12" s="79">
        <v>2</v>
      </c>
      <c r="T12" s="79">
        <v>1</v>
      </c>
      <c r="U12" s="80">
        <f>IFERROR(T12/(Q12),"-")</f>
        <v>0.33333333333333</v>
      </c>
      <c r="V12" s="81"/>
      <c r="W12" s="82">
        <v>1</v>
      </c>
      <c r="X12" s="80">
        <f>IF(Q12=0,"-",W12/Q12)</f>
        <v>0.33333333333333</v>
      </c>
      <c r="Y12" s="181">
        <v>8000</v>
      </c>
      <c r="Z12" s="182">
        <f>IFERROR(Y12/Q12,"-")</f>
        <v>2666.6666666667</v>
      </c>
      <c r="AA12" s="182">
        <f>IFERROR(Y12/W12,"-")</f>
        <v>8000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2</v>
      </c>
      <c r="BG12" s="110">
        <f>IF(Q12=0,"",IF(BF12=0,"",(BF12/Q12)))</f>
        <v>0.66666666666667</v>
      </c>
      <c r="BH12" s="109">
        <v>1</v>
      </c>
      <c r="BI12" s="111">
        <f>IFERROR(BH12/BF12,"-")</f>
        <v>0.5</v>
      </c>
      <c r="BJ12" s="112">
        <v>8000</v>
      </c>
      <c r="BK12" s="113">
        <f>IFERROR(BJ12/BF12,"-")</f>
        <v>4000</v>
      </c>
      <c r="BL12" s="114"/>
      <c r="BM12" s="114">
        <v>1</v>
      </c>
      <c r="BN12" s="114"/>
      <c r="BO12" s="116">
        <v>1</v>
      </c>
      <c r="BP12" s="117">
        <f>IF(Q12=0,"",IF(BO12=0,"",(BO12/Q12)))</f>
        <v>0.33333333333333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8000</v>
      </c>
      <c r="CR12" s="138">
        <v>8000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>
        <f>AC13</f>
        <v>0.11111111111111</v>
      </c>
      <c r="B13" s="184" t="s">
        <v>146</v>
      </c>
      <c r="C13" s="184" t="s">
        <v>140</v>
      </c>
      <c r="D13" s="184" t="s">
        <v>147</v>
      </c>
      <c r="E13" s="184" t="s">
        <v>142</v>
      </c>
      <c r="F13" s="184"/>
      <c r="G13" s="184" t="s">
        <v>89</v>
      </c>
      <c r="H13" s="87" t="s">
        <v>148</v>
      </c>
      <c r="I13" s="87" t="s">
        <v>130</v>
      </c>
      <c r="J13" s="87" t="s">
        <v>149</v>
      </c>
      <c r="K13" s="176">
        <v>45000</v>
      </c>
      <c r="L13" s="79">
        <v>5</v>
      </c>
      <c r="M13" s="79">
        <v>0</v>
      </c>
      <c r="N13" s="79">
        <v>11</v>
      </c>
      <c r="O13" s="88">
        <v>2</v>
      </c>
      <c r="P13" s="89">
        <v>0</v>
      </c>
      <c r="Q13" s="90">
        <f>O13+P13</f>
        <v>2</v>
      </c>
      <c r="R13" s="80">
        <f>IFERROR(Q13/N13,"-")</f>
        <v>0.18181818181818</v>
      </c>
      <c r="S13" s="79">
        <v>0</v>
      </c>
      <c r="T13" s="79">
        <v>0</v>
      </c>
      <c r="U13" s="80">
        <f>IFERROR(T13/(Q13),"-")</f>
        <v>0</v>
      </c>
      <c r="V13" s="81">
        <f>IFERROR(K13/SUM(Q13:Q14),"-")</f>
        <v>6428.5714285714</v>
      </c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>
        <f>SUM(Y13:Y14)-SUM(K13:K14)</f>
        <v>-40000</v>
      </c>
      <c r="AC13" s="83">
        <f>SUM(Y13:Y14)/SUM(K13:K14)</f>
        <v>0.11111111111111</v>
      </c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1</v>
      </c>
      <c r="AX13" s="104">
        <f>IF(Q13=0,"",IF(AW13=0,"",(AW13/Q13)))</f>
        <v>0.5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1</v>
      </c>
      <c r="BG13" s="110">
        <f>IF(Q13=0,"",IF(BF13=0,"",(BF13/Q13)))</f>
        <v>0.5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150</v>
      </c>
      <c r="C14" s="184" t="s">
        <v>140</v>
      </c>
      <c r="D14" s="184"/>
      <c r="E14" s="184"/>
      <c r="F14" s="184"/>
      <c r="G14" s="184" t="s">
        <v>61</v>
      </c>
      <c r="H14" s="87"/>
      <c r="I14" s="87"/>
      <c r="J14" s="87"/>
      <c r="K14" s="176"/>
      <c r="L14" s="79">
        <v>16</v>
      </c>
      <c r="M14" s="79">
        <v>10</v>
      </c>
      <c r="N14" s="79">
        <v>1</v>
      </c>
      <c r="O14" s="88">
        <v>5</v>
      </c>
      <c r="P14" s="89">
        <v>0</v>
      </c>
      <c r="Q14" s="90">
        <f>O14+P14</f>
        <v>5</v>
      </c>
      <c r="R14" s="80">
        <f>IFERROR(Q14/N14,"-")</f>
        <v>5</v>
      </c>
      <c r="S14" s="79">
        <v>2</v>
      </c>
      <c r="T14" s="79">
        <v>1</v>
      </c>
      <c r="U14" s="80">
        <f>IFERROR(T14/(Q14),"-")</f>
        <v>0.2</v>
      </c>
      <c r="V14" s="81"/>
      <c r="W14" s="82">
        <v>1</v>
      </c>
      <c r="X14" s="80">
        <f>IF(Q14=0,"-",W14/Q14)</f>
        <v>0.2</v>
      </c>
      <c r="Y14" s="181">
        <v>5000</v>
      </c>
      <c r="Z14" s="182">
        <f>IFERROR(Y14/Q14,"-")</f>
        <v>1000</v>
      </c>
      <c r="AA14" s="182">
        <f>IFERROR(Y14/W14,"-")</f>
        <v>5000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>
        <v>2</v>
      </c>
      <c r="AX14" s="104">
        <f>IF(Q14=0,"",IF(AW14=0,"",(AW14/Q14)))</f>
        <v>0.4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1</v>
      </c>
      <c r="BG14" s="110">
        <f>IF(Q14=0,"",IF(BF14=0,"",(BF14/Q14)))</f>
        <v>0.2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1</v>
      </c>
      <c r="BP14" s="117">
        <f>IF(Q14=0,"",IF(BO14=0,"",(BO14/Q14)))</f>
        <v>0.2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0.2</v>
      </c>
      <c r="BZ14" s="125">
        <v>1</v>
      </c>
      <c r="CA14" s="126">
        <f>IFERROR(BZ14/BX14,"-")</f>
        <v>1</v>
      </c>
      <c r="CB14" s="127">
        <v>5000</v>
      </c>
      <c r="CC14" s="128">
        <f>IFERROR(CB14/BX14,"-")</f>
        <v>5000</v>
      </c>
      <c r="CD14" s="129">
        <v>1</v>
      </c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5000</v>
      </c>
      <c r="CR14" s="138">
        <v>5000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>
        <f>AC15</f>
        <v>0.11111111111111</v>
      </c>
      <c r="B15" s="184" t="s">
        <v>151</v>
      </c>
      <c r="C15" s="184" t="s">
        <v>140</v>
      </c>
      <c r="D15" s="184" t="s">
        <v>152</v>
      </c>
      <c r="E15" s="184" t="s">
        <v>142</v>
      </c>
      <c r="F15" s="184"/>
      <c r="G15" s="184" t="s">
        <v>89</v>
      </c>
      <c r="H15" s="87" t="s">
        <v>153</v>
      </c>
      <c r="I15" s="87" t="s">
        <v>130</v>
      </c>
      <c r="J15" s="186" t="s">
        <v>154</v>
      </c>
      <c r="K15" s="176">
        <v>45000</v>
      </c>
      <c r="L15" s="79">
        <v>14</v>
      </c>
      <c r="M15" s="79">
        <v>0</v>
      </c>
      <c r="N15" s="79">
        <v>29</v>
      </c>
      <c r="O15" s="88">
        <v>1</v>
      </c>
      <c r="P15" s="89">
        <v>0</v>
      </c>
      <c r="Q15" s="90">
        <f>O15+P15</f>
        <v>1</v>
      </c>
      <c r="R15" s="80">
        <f>IFERROR(Q15/N15,"-")</f>
        <v>0.03448275862069</v>
      </c>
      <c r="S15" s="79">
        <v>0</v>
      </c>
      <c r="T15" s="79">
        <v>0</v>
      </c>
      <c r="U15" s="80">
        <f>IFERROR(T15/(Q15),"-")</f>
        <v>0</v>
      </c>
      <c r="V15" s="81">
        <f>IFERROR(K15/SUM(Q15:Q16),"-")</f>
        <v>6428.5714285714</v>
      </c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>
        <f>SUM(Y15:Y16)-SUM(K15:K16)</f>
        <v>-40000</v>
      </c>
      <c r="AC15" s="83">
        <f>SUM(Y15:Y16)/SUM(K15:K16)</f>
        <v>0.11111111111111</v>
      </c>
      <c r="AD15" s="77"/>
      <c r="AE15" s="91">
        <v>1</v>
      </c>
      <c r="AF15" s="92">
        <f>IF(Q15=0,"",IF(AE15=0,"",(AE15/Q15)))</f>
        <v>1</v>
      </c>
      <c r="AG15" s="91"/>
      <c r="AH15" s="93">
        <f>IFERROR(AG15/AE15,"-")</f>
        <v>0</v>
      </c>
      <c r="AI15" s="94"/>
      <c r="AJ15" s="95">
        <f>IFERROR(AI15/AE15,"-")</f>
        <v>0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155</v>
      </c>
      <c r="C16" s="184" t="s">
        <v>140</v>
      </c>
      <c r="D16" s="184"/>
      <c r="E16" s="184"/>
      <c r="F16" s="184"/>
      <c r="G16" s="184" t="s">
        <v>61</v>
      </c>
      <c r="H16" s="87"/>
      <c r="I16" s="87"/>
      <c r="J16" s="87"/>
      <c r="K16" s="176"/>
      <c r="L16" s="79">
        <v>29</v>
      </c>
      <c r="M16" s="79">
        <v>22</v>
      </c>
      <c r="N16" s="79">
        <v>1</v>
      </c>
      <c r="O16" s="88">
        <v>6</v>
      </c>
      <c r="P16" s="89">
        <v>0</v>
      </c>
      <c r="Q16" s="90">
        <f>O16+P16</f>
        <v>6</v>
      </c>
      <c r="R16" s="80">
        <f>IFERROR(Q16/N16,"-")</f>
        <v>6</v>
      </c>
      <c r="S16" s="79">
        <v>2</v>
      </c>
      <c r="T16" s="79">
        <v>1</v>
      </c>
      <c r="U16" s="80">
        <f>IFERROR(T16/(Q16),"-")</f>
        <v>0.16666666666667</v>
      </c>
      <c r="V16" s="81"/>
      <c r="W16" s="82">
        <v>1</v>
      </c>
      <c r="X16" s="80">
        <f>IF(Q16=0,"-",W16/Q16)</f>
        <v>0.16666666666667</v>
      </c>
      <c r="Y16" s="181">
        <v>5000</v>
      </c>
      <c r="Z16" s="182">
        <f>IFERROR(Y16/Q16,"-")</f>
        <v>833.33333333333</v>
      </c>
      <c r="AA16" s="182">
        <f>IFERROR(Y16/W16,"-")</f>
        <v>5000</v>
      </c>
      <c r="AB16" s="176"/>
      <c r="AC16" s="83"/>
      <c r="AD16" s="77"/>
      <c r="AE16" s="91">
        <v>1</v>
      </c>
      <c r="AF16" s="92">
        <f>IF(Q16=0,"",IF(AE16=0,"",(AE16/Q16)))</f>
        <v>0.16666666666667</v>
      </c>
      <c r="AG16" s="91"/>
      <c r="AH16" s="93">
        <f>IFERROR(AG16/AE16,"-")</f>
        <v>0</v>
      </c>
      <c r="AI16" s="94"/>
      <c r="AJ16" s="95">
        <f>IFERROR(AI16/AE16,"-")</f>
        <v>0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>
        <v>1</v>
      </c>
      <c r="AX16" s="104">
        <f>IF(Q16=0,"",IF(AW16=0,"",(AW16/Q16)))</f>
        <v>0.16666666666667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>
        <v>3</v>
      </c>
      <c r="BG16" s="110">
        <f>IF(Q16=0,"",IF(BF16=0,"",(BF16/Q16)))</f>
        <v>0.5</v>
      </c>
      <c r="BH16" s="109">
        <v>1</v>
      </c>
      <c r="BI16" s="111">
        <f>IFERROR(BH16/BF16,"-")</f>
        <v>0.33333333333333</v>
      </c>
      <c r="BJ16" s="112">
        <v>5000</v>
      </c>
      <c r="BK16" s="113">
        <f>IFERROR(BJ16/BF16,"-")</f>
        <v>1666.6666666667</v>
      </c>
      <c r="BL16" s="114">
        <v>1</v>
      </c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>
        <v>1</v>
      </c>
      <c r="BY16" s="124">
        <f>IF(Q16=0,"",IF(BX16=0,"",(BX16/Q16)))</f>
        <v>0.16666666666667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5000</v>
      </c>
      <c r="CR16" s="138">
        <v>5000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1.4</v>
      </c>
      <c r="B17" s="184" t="s">
        <v>156</v>
      </c>
      <c r="C17" s="184" t="s">
        <v>140</v>
      </c>
      <c r="D17" s="184" t="s">
        <v>152</v>
      </c>
      <c r="E17" s="184" t="s">
        <v>142</v>
      </c>
      <c r="F17" s="184"/>
      <c r="G17" s="184" t="s">
        <v>89</v>
      </c>
      <c r="H17" s="87" t="s">
        <v>157</v>
      </c>
      <c r="I17" s="87" t="s">
        <v>144</v>
      </c>
      <c r="J17" s="87" t="s">
        <v>134</v>
      </c>
      <c r="K17" s="176">
        <v>75000</v>
      </c>
      <c r="L17" s="79">
        <v>9</v>
      </c>
      <c r="M17" s="79">
        <v>0</v>
      </c>
      <c r="N17" s="79">
        <v>26</v>
      </c>
      <c r="O17" s="88">
        <v>8</v>
      </c>
      <c r="P17" s="89">
        <v>0</v>
      </c>
      <c r="Q17" s="90">
        <f>O17+P17</f>
        <v>8</v>
      </c>
      <c r="R17" s="80">
        <f>IFERROR(Q17/N17,"-")</f>
        <v>0.30769230769231</v>
      </c>
      <c r="S17" s="79">
        <v>3</v>
      </c>
      <c r="T17" s="79">
        <v>1</v>
      </c>
      <c r="U17" s="80">
        <f>IFERROR(T17/(Q17),"-")</f>
        <v>0.125</v>
      </c>
      <c r="V17" s="81">
        <f>IFERROR(K17/SUM(Q17:Q18),"-")</f>
        <v>3409.0909090909</v>
      </c>
      <c r="W17" s="82">
        <v>3</v>
      </c>
      <c r="X17" s="80">
        <f>IF(Q17=0,"-",W17/Q17)</f>
        <v>0.375</v>
      </c>
      <c r="Y17" s="181">
        <v>9000</v>
      </c>
      <c r="Z17" s="182">
        <f>IFERROR(Y17/Q17,"-")</f>
        <v>1125</v>
      </c>
      <c r="AA17" s="182">
        <f>IFERROR(Y17/W17,"-")</f>
        <v>3000</v>
      </c>
      <c r="AB17" s="176">
        <f>SUM(Y17:Y18)-SUM(K17:K18)</f>
        <v>30000</v>
      </c>
      <c r="AC17" s="83">
        <f>SUM(Y17:Y18)/SUM(K17:K18)</f>
        <v>1.4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5</v>
      </c>
      <c r="AO17" s="98">
        <f>IF(Q17=0,"",IF(AN17=0,"",(AN17/Q17)))</f>
        <v>0.625</v>
      </c>
      <c r="AP17" s="97">
        <v>3</v>
      </c>
      <c r="AQ17" s="99">
        <f>IFERROR(AP17/AN17,"-")</f>
        <v>0.6</v>
      </c>
      <c r="AR17" s="100">
        <v>9000</v>
      </c>
      <c r="AS17" s="101">
        <f>IFERROR(AR17/AN17,"-")</f>
        <v>1800</v>
      </c>
      <c r="AT17" s="102">
        <v>3</v>
      </c>
      <c r="AU17" s="102"/>
      <c r="AV17" s="102"/>
      <c r="AW17" s="103">
        <v>1</v>
      </c>
      <c r="AX17" s="104">
        <f>IF(Q17=0,"",IF(AW17=0,"",(AW17/Q17)))</f>
        <v>0.125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1</v>
      </c>
      <c r="BG17" s="110">
        <f>IF(Q17=0,"",IF(BF17=0,"",(BF17/Q17)))</f>
        <v>0.125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1</v>
      </c>
      <c r="BP17" s="117">
        <f>IF(Q17=0,"",IF(BO17=0,"",(BO17/Q17)))</f>
        <v>0.125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3</v>
      </c>
      <c r="CQ17" s="138">
        <v>9000</v>
      </c>
      <c r="CR17" s="138">
        <v>3000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158</v>
      </c>
      <c r="C18" s="184" t="s">
        <v>140</v>
      </c>
      <c r="D18" s="184"/>
      <c r="E18" s="184"/>
      <c r="F18" s="184"/>
      <c r="G18" s="184" t="s">
        <v>61</v>
      </c>
      <c r="H18" s="87"/>
      <c r="I18" s="87"/>
      <c r="J18" s="87"/>
      <c r="K18" s="176"/>
      <c r="L18" s="79">
        <v>63</v>
      </c>
      <c r="M18" s="79">
        <v>27</v>
      </c>
      <c r="N18" s="79">
        <v>17</v>
      </c>
      <c r="O18" s="88">
        <v>14</v>
      </c>
      <c r="P18" s="89">
        <v>0</v>
      </c>
      <c r="Q18" s="90">
        <f>O18+P18</f>
        <v>14</v>
      </c>
      <c r="R18" s="80">
        <f>IFERROR(Q18/N18,"-")</f>
        <v>0.82352941176471</v>
      </c>
      <c r="S18" s="79">
        <v>6</v>
      </c>
      <c r="T18" s="79">
        <v>3</v>
      </c>
      <c r="U18" s="80">
        <f>IFERROR(T18/(Q18),"-")</f>
        <v>0.21428571428571</v>
      </c>
      <c r="V18" s="81"/>
      <c r="W18" s="82">
        <v>5</v>
      </c>
      <c r="X18" s="80">
        <f>IF(Q18=0,"-",W18/Q18)</f>
        <v>0.35714285714286</v>
      </c>
      <c r="Y18" s="181">
        <v>96000</v>
      </c>
      <c r="Z18" s="182">
        <f>IFERROR(Y18/Q18,"-")</f>
        <v>6857.1428571429</v>
      </c>
      <c r="AA18" s="182">
        <f>IFERROR(Y18/W18,"-")</f>
        <v>19200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>
        <v>4</v>
      </c>
      <c r="AO18" s="98">
        <f>IF(Q18=0,"",IF(AN18=0,"",(AN18/Q18)))</f>
        <v>0.28571428571429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>
        <v>2</v>
      </c>
      <c r="AX18" s="104">
        <f>IF(Q18=0,"",IF(AW18=0,"",(AW18/Q18)))</f>
        <v>0.14285714285714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5</v>
      </c>
      <c r="BP18" s="117">
        <f>IF(Q18=0,"",IF(BO18=0,"",(BO18/Q18)))</f>
        <v>0.35714285714286</v>
      </c>
      <c r="BQ18" s="118">
        <v>2</v>
      </c>
      <c r="BR18" s="119">
        <f>IFERROR(BQ18/BO18,"-")</f>
        <v>0.4</v>
      </c>
      <c r="BS18" s="120">
        <v>15000</v>
      </c>
      <c r="BT18" s="121">
        <f>IFERROR(BS18/BO18,"-")</f>
        <v>3000</v>
      </c>
      <c r="BU18" s="122">
        <v>1</v>
      </c>
      <c r="BV18" s="122">
        <v>1</v>
      </c>
      <c r="BW18" s="122"/>
      <c r="BX18" s="123">
        <v>3</v>
      </c>
      <c r="BY18" s="124">
        <f>IF(Q18=0,"",IF(BX18=0,"",(BX18/Q18)))</f>
        <v>0.21428571428571</v>
      </c>
      <c r="BZ18" s="125">
        <v>3</v>
      </c>
      <c r="CA18" s="126">
        <f>IFERROR(BZ18/BX18,"-")</f>
        <v>1</v>
      </c>
      <c r="CB18" s="127">
        <v>81000</v>
      </c>
      <c r="CC18" s="128">
        <f>IFERROR(CB18/BX18,"-")</f>
        <v>27000</v>
      </c>
      <c r="CD18" s="129">
        <v>1</v>
      </c>
      <c r="CE18" s="129"/>
      <c r="CF18" s="129">
        <v>2</v>
      </c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5</v>
      </c>
      <c r="CQ18" s="138">
        <v>96000</v>
      </c>
      <c r="CR18" s="138">
        <v>43000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0</v>
      </c>
      <c r="B19" s="184" t="s">
        <v>159</v>
      </c>
      <c r="C19" s="184" t="s">
        <v>140</v>
      </c>
      <c r="D19" s="184" t="s">
        <v>152</v>
      </c>
      <c r="E19" s="184" t="s">
        <v>142</v>
      </c>
      <c r="F19" s="184"/>
      <c r="G19" s="184" t="s">
        <v>89</v>
      </c>
      <c r="H19" s="87" t="s">
        <v>160</v>
      </c>
      <c r="I19" s="87" t="s">
        <v>130</v>
      </c>
      <c r="J19" s="87" t="s">
        <v>134</v>
      </c>
      <c r="K19" s="176">
        <v>70000</v>
      </c>
      <c r="L19" s="79">
        <v>6</v>
      </c>
      <c r="M19" s="79">
        <v>0</v>
      </c>
      <c r="N19" s="79">
        <v>22</v>
      </c>
      <c r="O19" s="88">
        <v>5</v>
      </c>
      <c r="P19" s="89">
        <v>0</v>
      </c>
      <c r="Q19" s="90">
        <f>O19+P19</f>
        <v>5</v>
      </c>
      <c r="R19" s="80">
        <f>IFERROR(Q19/N19,"-")</f>
        <v>0.22727272727273</v>
      </c>
      <c r="S19" s="79">
        <v>2</v>
      </c>
      <c r="T19" s="79">
        <v>0</v>
      </c>
      <c r="U19" s="80">
        <f>IFERROR(T19/(Q19),"-")</f>
        <v>0</v>
      </c>
      <c r="V19" s="81">
        <f>IFERROR(K19/SUM(Q19:Q20),"-")</f>
        <v>14000</v>
      </c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>
        <f>SUM(Y19:Y20)-SUM(K19:K20)</f>
        <v>-70000</v>
      </c>
      <c r="AC19" s="83">
        <f>SUM(Y19:Y20)/SUM(K19:K20)</f>
        <v>0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>
        <v>1</v>
      </c>
      <c r="AO19" s="98">
        <f>IF(Q19=0,"",IF(AN19=0,"",(AN19/Q19)))</f>
        <v>0.2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0.2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2</v>
      </c>
      <c r="BP19" s="117">
        <f>IF(Q19=0,"",IF(BO19=0,"",(BO19/Q19)))</f>
        <v>0.4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1</v>
      </c>
      <c r="BY19" s="124">
        <f>IF(Q19=0,"",IF(BX19=0,"",(BX19/Q19)))</f>
        <v>0.2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161</v>
      </c>
      <c r="C20" s="184" t="s">
        <v>140</v>
      </c>
      <c r="D20" s="184"/>
      <c r="E20" s="184"/>
      <c r="F20" s="184"/>
      <c r="G20" s="184" t="s">
        <v>61</v>
      </c>
      <c r="H20" s="87"/>
      <c r="I20" s="87"/>
      <c r="J20" s="87"/>
      <c r="K20" s="176"/>
      <c r="L20" s="79">
        <v>4</v>
      </c>
      <c r="M20" s="79">
        <v>3</v>
      </c>
      <c r="N20" s="79">
        <v>0</v>
      </c>
      <c r="O20" s="88">
        <v>0</v>
      </c>
      <c r="P20" s="89">
        <v>0</v>
      </c>
      <c r="Q20" s="90">
        <f>O20+P20</f>
        <v>0</v>
      </c>
      <c r="R20" s="80" t="str">
        <f>IFERROR(Q20/N20,"-")</f>
        <v>-</v>
      </c>
      <c r="S20" s="79">
        <v>0</v>
      </c>
      <c r="T20" s="79">
        <v>0</v>
      </c>
      <c r="U20" s="80" t="str">
        <f>IFERROR(T20/(Q20),"-")</f>
        <v>-</v>
      </c>
      <c r="V20" s="81"/>
      <c r="W20" s="82">
        <v>0</v>
      </c>
      <c r="X20" s="80" t="str">
        <f>IF(Q20=0,"-",W20/Q20)</f>
        <v>-</v>
      </c>
      <c r="Y20" s="181">
        <v>0</v>
      </c>
      <c r="Z20" s="182" t="str">
        <f>IFERROR(Y20/Q20,"-")</f>
        <v>-</v>
      </c>
      <c r="AA20" s="182" t="str">
        <f>IFERROR(Y20/W20,"-")</f>
        <v>-</v>
      </c>
      <c r="AB20" s="176"/>
      <c r="AC20" s="83"/>
      <c r="AD20" s="77"/>
      <c r="AE20" s="91"/>
      <c r="AF20" s="92" t="str">
        <f>IF(Q20=0,"",IF(AE20=0,"",(AE20/Q20)))</f>
        <v/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 t="str">
        <f>IF(Q20=0,"",IF(AN20=0,"",(AN20/Q20)))</f>
        <v/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 t="str">
        <f>IF(Q20=0,"",IF(AW20=0,"",(AW20/Q20)))</f>
        <v/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 t="str">
        <f>IF(Q20=0,"",IF(BF20=0,"",(BF20/Q20)))</f>
        <v/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 t="str">
        <f>IF(Q20=0,"",IF(BO20=0,"",(BO20/Q20)))</f>
        <v/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 t="str">
        <f>IF(Q20=0,"",IF(BX20=0,"",(BX20/Q20)))</f>
        <v/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 t="str">
        <f>IF(Q20=0,"",IF(CG20=0,"",(CG20/Q20)))</f>
        <v/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>
        <f>AC21</f>
        <v>5.8222222222222</v>
      </c>
      <c r="B21" s="184" t="s">
        <v>162</v>
      </c>
      <c r="C21" s="184" t="s">
        <v>140</v>
      </c>
      <c r="D21" s="184" t="s">
        <v>152</v>
      </c>
      <c r="E21" s="184" t="s">
        <v>142</v>
      </c>
      <c r="F21" s="184"/>
      <c r="G21" s="184" t="s">
        <v>89</v>
      </c>
      <c r="H21" s="87" t="s">
        <v>163</v>
      </c>
      <c r="I21" s="87" t="s">
        <v>130</v>
      </c>
      <c r="J21" s="87" t="s">
        <v>164</v>
      </c>
      <c r="K21" s="176">
        <v>45000</v>
      </c>
      <c r="L21" s="79">
        <v>4</v>
      </c>
      <c r="M21" s="79">
        <v>0</v>
      </c>
      <c r="N21" s="79">
        <v>29</v>
      </c>
      <c r="O21" s="88">
        <v>4</v>
      </c>
      <c r="P21" s="89">
        <v>0</v>
      </c>
      <c r="Q21" s="90">
        <f>O21+P21</f>
        <v>4</v>
      </c>
      <c r="R21" s="80">
        <f>IFERROR(Q21/N21,"-")</f>
        <v>0.13793103448276</v>
      </c>
      <c r="S21" s="79">
        <v>0</v>
      </c>
      <c r="T21" s="79">
        <v>1</v>
      </c>
      <c r="U21" s="80">
        <f>IFERROR(T21/(Q21),"-")</f>
        <v>0.25</v>
      </c>
      <c r="V21" s="81">
        <f>IFERROR(K21/SUM(Q21:Q22),"-")</f>
        <v>3000</v>
      </c>
      <c r="W21" s="82">
        <v>1</v>
      </c>
      <c r="X21" s="80">
        <f>IF(Q21=0,"-",W21/Q21)</f>
        <v>0.25</v>
      </c>
      <c r="Y21" s="181">
        <v>3000</v>
      </c>
      <c r="Z21" s="182">
        <f>IFERROR(Y21/Q21,"-")</f>
        <v>750</v>
      </c>
      <c r="AA21" s="182">
        <f>IFERROR(Y21/W21,"-")</f>
        <v>3000</v>
      </c>
      <c r="AB21" s="176">
        <f>SUM(Y21:Y22)-SUM(K21:K22)</f>
        <v>217000</v>
      </c>
      <c r="AC21" s="83">
        <f>SUM(Y21:Y22)/SUM(K21:K22)</f>
        <v>5.8222222222222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>
        <v>2</v>
      </c>
      <c r="AO21" s="98">
        <f>IF(Q21=0,"",IF(AN21=0,"",(AN21/Q21)))</f>
        <v>0.5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1</v>
      </c>
      <c r="BG21" s="110">
        <f>IF(Q21=0,"",IF(BF21=0,"",(BF21/Q21)))</f>
        <v>0.25</v>
      </c>
      <c r="BH21" s="109">
        <v>1</v>
      </c>
      <c r="BI21" s="111">
        <f>IFERROR(BH21/BF21,"-")</f>
        <v>1</v>
      </c>
      <c r="BJ21" s="112">
        <v>3000</v>
      </c>
      <c r="BK21" s="113">
        <f>IFERROR(BJ21/BF21,"-")</f>
        <v>3000</v>
      </c>
      <c r="BL21" s="114">
        <v>1</v>
      </c>
      <c r="BM21" s="114"/>
      <c r="BN21" s="114"/>
      <c r="BO21" s="116">
        <v>1</v>
      </c>
      <c r="BP21" s="117">
        <f>IF(Q21=0,"",IF(BO21=0,"",(BO21/Q21)))</f>
        <v>0.25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3000</v>
      </c>
      <c r="CR21" s="138">
        <v>3000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165</v>
      </c>
      <c r="C22" s="184" t="s">
        <v>140</v>
      </c>
      <c r="D22" s="184"/>
      <c r="E22" s="184"/>
      <c r="F22" s="184"/>
      <c r="G22" s="184" t="s">
        <v>61</v>
      </c>
      <c r="H22" s="87"/>
      <c r="I22" s="87"/>
      <c r="J22" s="87"/>
      <c r="K22" s="176"/>
      <c r="L22" s="79">
        <v>39</v>
      </c>
      <c r="M22" s="79">
        <v>31</v>
      </c>
      <c r="N22" s="79">
        <v>4</v>
      </c>
      <c r="O22" s="88">
        <v>11</v>
      </c>
      <c r="P22" s="89">
        <v>0</v>
      </c>
      <c r="Q22" s="90">
        <f>O22+P22</f>
        <v>11</v>
      </c>
      <c r="R22" s="80">
        <f>IFERROR(Q22/N22,"-")</f>
        <v>2.75</v>
      </c>
      <c r="S22" s="79">
        <v>5</v>
      </c>
      <c r="T22" s="79">
        <v>3</v>
      </c>
      <c r="U22" s="80">
        <f>IFERROR(T22/(Q22),"-")</f>
        <v>0.27272727272727</v>
      </c>
      <c r="V22" s="81"/>
      <c r="W22" s="82">
        <v>4</v>
      </c>
      <c r="X22" s="80">
        <f>IF(Q22=0,"-",W22/Q22)</f>
        <v>0.36363636363636</v>
      </c>
      <c r="Y22" s="181">
        <v>259000</v>
      </c>
      <c r="Z22" s="182">
        <f>IFERROR(Y22/Q22,"-")</f>
        <v>23545.454545455</v>
      </c>
      <c r="AA22" s="182">
        <f>IFERROR(Y22/W22,"-")</f>
        <v>64750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>
        <v>1</v>
      </c>
      <c r="AO22" s="98">
        <f>IF(Q22=0,"",IF(AN22=0,"",(AN22/Q22)))</f>
        <v>0.090909090909091</v>
      </c>
      <c r="AP22" s="97"/>
      <c r="AQ22" s="99">
        <f>IFERROR(AP22/AN22,"-")</f>
        <v>0</v>
      </c>
      <c r="AR22" s="100"/>
      <c r="AS22" s="101">
        <f>IFERROR(AR22/AN22,"-")</f>
        <v>0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5</v>
      </c>
      <c r="BG22" s="110">
        <f>IF(Q22=0,"",IF(BF22=0,"",(BF22/Q22)))</f>
        <v>0.45454545454545</v>
      </c>
      <c r="BH22" s="109">
        <v>3</v>
      </c>
      <c r="BI22" s="111">
        <f>IFERROR(BH22/BF22,"-")</f>
        <v>0.6</v>
      </c>
      <c r="BJ22" s="112">
        <v>14000</v>
      </c>
      <c r="BK22" s="113">
        <f>IFERROR(BJ22/BF22,"-")</f>
        <v>2800</v>
      </c>
      <c r="BL22" s="114">
        <v>2</v>
      </c>
      <c r="BM22" s="114">
        <v>1</v>
      </c>
      <c r="BN22" s="114"/>
      <c r="BO22" s="116">
        <v>4</v>
      </c>
      <c r="BP22" s="117">
        <f>IF(Q22=0,"",IF(BO22=0,"",(BO22/Q22)))</f>
        <v>0.36363636363636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1</v>
      </c>
      <c r="BY22" s="124">
        <f>IF(Q22=0,"",IF(BX22=0,"",(BX22/Q22)))</f>
        <v>0.090909090909091</v>
      </c>
      <c r="BZ22" s="125">
        <v>1</v>
      </c>
      <c r="CA22" s="126">
        <f>IFERROR(BZ22/BX22,"-")</f>
        <v>1</v>
      </c>
      <c r="CB22" s="127">
        <v>245000</v>
      </c>
      <c r="CC22" s="128">
        <f>IFERROR(CB22/BX22,"-")</f>
        <v>245000</v>
      </c>
      <c r="CD22" s="129"/>
      <c r="CE22" s="129"/>
      <c r="CF22" s="129">
        <v>1</v>
      </c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4</v>
      </c>
      <c r="CQ22" s="138">
        <v>259000</v>
      </c>
      <c r="CR22" s="138">
        <v>245000</v>
      </c>
      <c r="CS22" s="138"/>
      <c r="CT22" s="139" t="str">
        <f>IF(AND(CR22=0,CS22=0),"",IF(AND(CR22&lt;=100000,CS22&lt;=100000),"",IF(CR22/CQ22&gt;0.7,"男高",IF(CS22/CQ22&gt;0.7,"女高",""))))</f>
        <v>男高</v>
      </c>
    </row>
    <row r="23" spans="1:99">
      <c r="A23" s="78">
        <f>AC23</f>
        <v>5.35</v>
      </c>
      <c r="B23" s="184" t="s">
        <v>166</v>
      </c>
      <c r="C23" s="184" t="s">
        <v>140</v>
      </c>
      <c r="D23" s="184" t="s">
        <v>152</v>
      </c>
      <c r="E23" s="184" t="s">
        <v>142</v>
      </c>
      <c r="F23" s="184"/>
      <c r="G23" s="184" t="s">
        <v>89</v>
      </c>
      <c r="H23" s="87" t="s">
        <v>167</v>
      </c>
      <c r="I23" s="87" t="s">
        <v>130</v>
      </c>
      <c r="J23" s="87" t="s">
        <v>138</v>
      </c>
      <c r="K23" s="176">
        <v>40000</v>
      </c>
      <c r="L23" s="79">
        <v>25</v>
      </c>
      <c r="M23" s="79">
        <v>0</v>
      </c>
      <c r="N23" s="79">
        <v>87</v>
      </c>
      <c r="O23" s="88">
        <v>9</v>
      </c>
      <c r="P23" s="89">
        <v>0</v>
      </c>
      <c r="Q23" s="90">
        <f>O23+P23</f>
        <v>9</v>
      </c>
      <c r="R23" s="80">
        <f>IFERROR(Q23/N23,"-")</f>
        <v>0.10344827586207</v>
      </c>
      <c r="S23" s="79">
        <v>5</v>
      </c>
      <c r="T23" s="79">
        <v>3</v>
      </c>
      <c r="U23" s="80">
        <f>IFERROR(T23/(Q23),"-")</f>
        <v>0.33333333333333</v>
      </c>
      <c r="V23" s="81">
        <f>IFERROR(K23/SUM(Q23:Q24),"-")</f>
        <v>2000</v>
      </c>
      <c r="W23" s="82">
        <v>6</v>
      </c>
      <c r="X23" s="80">
        <f>IF(Q23=0,"-",W23/Q23)</f>
        <v>0.66666666666667</v>
      </c>
      <c r="Y23" s="181">
        <v>75000</v>
      </c>
      <c r="Z23" s="182">
        <f>IFERROR(Y23/Q23,"-")</f>
        <v>8333.3333333333</v>
      </c>
      <c r="AA23" s="182">
        <f>IFERROR(Y23/W23,"-")</f>
        <v>12500</v>
      </c>
      <c r="AB23" s="176">
        <f>SUM(Y23:Y24)-SUM(K23:K24)</f>
        <v>174000</v>
      </c>
      <c r="AC23" s="83">
        <f>SUM(Y23:Y24)/SUM(K23:K24)</f>
        <v>5.35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>
        <v>3</v>
      </c>
      <c r="AO23" s="98">
        <f>IF(Q23=0,"",IF(AN23=0,"",(AN23/Q23)))</f>
        <v>0.33333333333333</v>
      </c>
      <c r="AP23" s="97">
        <v>1</v>
      </c>
      <c r="AQ23" s="99">
        <f>IFERROR(AP23/AN23,"-")</f>
        <v>0.33333333333333</v>
      </c>
      <c r="AR23" s="100">
        <v>8000</v>
      </c>
      <c r="AS23" s="101">
        <f>IFERROR(AR23/AN23,"-")</f>
        <v>2666.6666666667</v>
      </c>
      <c r="AT23" s="102"/>
      <c r="AU23" s="102">
        <v>1</v>
      </c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2</v>
      </c>
      <c r="BG23" s="110">
        <f>IF(Q23=0,"",IF(BF23=0,"",(BF23/Q23)))</f>
        <v>0.22222222222222</v>
      </c>
      <c r="BH23" s="109">
        <v>2</v>
      </c>
      <c r="BI23" s="111">
        <f>IFERROR(BH23/BF23,"-")</f>
        <v>1</v>
      </c>
      <c r="BJ23" s="112">
        <v>23000</v>
      </c>
      <c r="BK23" s="113">
        <f>IFERROR(BJ23/BF23,"-")</f>
        <v>11500</v>
      </c>
      <c r="BL23" s="114">
        <v>1</v>
      </c>
      <c r="BM23" s="114"/>
      <c r="BN23" s="114">
        <v>1</v>
      </c>
      <c r="BO23" s="116">
        <v>2</v>
      </c>
      <c r="BP23" s="117">
        <f>IF(Q23=0,"",IF(BO23=0,"",(BO23/Q23)))</f>
        <v>0.22222222222222</v>
      </c>
      <c r="BQ23" s="118">
        <v>1</v>
      </c>
      <c r="BR23" s="119">
        <f>IFERROR(BQ23/BO23,"-")</f>
        <v>0.5</v>
      </c>
      <c r="BS23" s="120">
        <v>8000</v>
      </c>
      <c r="BT23" s="121">
        <f>IFERROR(BS23/BO23,"-")</f>
        <v>4000</v>
      </c>
      <c r="BU23" s="122"/>
      <c r="BV23" s="122">
        <v>1</v>
      </c>
      <c r="BW23" s="122"/>
      <c r="BX23" s="123">
        <v>2</v>
      </c>
      <c r="BY23" s="124">
        <f>IF(Q23=0,"",IF(BX23=0,"",(BX23/Q23)))</f>
        <v>0.22222222222222</v>
      </c>
      <c r="BZ23" s="125">
        <v>2</v>
      </c>
      <c r="CA23" s="126">
        <f>IFERROR(BZ23/BX23,"-")</f>
        <v>1</v>
      </c>
      <c r="CB23" s="127">
        <v>36000</v>
      </c>
      <c r="CC23" s="128">
        <f>IFERROR(CB23/BX23,"-")</f>
        <v>18000</v>
      </c>
      <c r="CD23" s="129">
        <v>1</v>
      </c>
      <c r="CE23" s="129"/>
      <c r="CF23" s="129">
        <v>1</v>
      </c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6</v>
      </c>
      <c r="CQ23" s="138">
        <v>75000</v>
      </c>
      <c r="CR23" s="138">
        <v>33000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168</v>
      </c>
      <c r="C24" s="184" t="s">
        <v>140</v>
      </c>
      <c r="D24" s="184"/>
      <c r="E24" s="184"/>
      <c r="F24" s="184"/>
      <c r="G24" s="184" t="s">
        <v>61</v>
      </c>
      <c r="H24" s="87"/>
      <c r="I24" s="87"/>
      <c r="J24" s="87"/>
      <c r="K24" s="176"/>
      <c r="L24" s="79">
        <v>74</v>
      </c>
      <c r="M24" s="79">
        <v>40</v>
      </c>
      <c r="N24" s="79">
        <v>9</v>
      </c>
      <c r="O24" s="88">
        <v>11</v>
      </c>
      <c r="P24" s="89">
        <v>0</v>
      </c>
      <c r="Q24" s="90">
        <f>O24+P24</f>
        <v>11</v>
      </c>
      <c r="R24" s="80">
        <f>IFERROR(Q24/N24,"-")</f>
        <v>1.2222222222222</v>
      </c>
      <c r="S24" s="79">
        <v>6</v>
      </c>
      <c r="T24" s="79">
        <v>1</v>
      </c>
      <c r="U24" s="80">
        <f>IFERROR(T24/(Q24),"-")</f>
        <v>0.090909090909091</v>
      </c>
      <c r="V24" s="81"/>
      <c r="W24" s="82">
        <v>1</v>
      </c>
      <c r="X24" s="80">
        <f>IF(Q24=0,"-",W24/Q24)</f>
        <v>0.090909090909091</v>
      </c>
      <c r="Y24" s="181">
        <v>139000</v>
      </c>
      <c r="Z24" s="182">
        <f>IFERROR(Y24/Q24,"-")</f>
        <v>12636.363636364</v>
      </c>
      <c r="AA24" s="182">
        <f>IFERROR(Y24/W24,"-")</f>
        <v>139000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>
        <v>3</v>
      </c>
      <c r="AX24" s="104">
        <f>IF(Q24=0,"",IF(AW24=0,"",(AW24/Q24)))</f>
        <v>0.27272727272727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>
        <v>3</v>
      </c>
      <c r="BG24" s="110">
        <f>IF(Q24=0,"",IF(BF24=0,"",(BF24/Q24)))</f>
        <v>0.27272727272727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3</v>
      </c>
      <c r="BP24" s="117">
        <f>IF(Q24=0,"",IF(BO24=0,"",(BO24/Q24)))</f>
        <v>0.27272727272727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2</v>
      </c>
      <c r="BY24" s="124">
        <f>IF(Q24=0,"",IF(BX24=0,"",(BX24/Q24)))</f>
        <v>0.18181818181818</v>
      </c>
      <c r="BZ24" s="125">
        <v>1</v>
      </c>
      <c r="CA24" s="126">
        <f>IFERROR(BZ24/BX24,"-")</f>
        <v>0.5</v>
      </c>
      <c r="CB24" s="127">
        <v>139000</v>
      </c>
      <c r="CC24" s="128">
        <f>IFERROR(CB24/BX24,"-")</f>
        <v>69500</v>
      </c>
      <c r="CD24" s="129"/>
      <c r="CE24" s="129"/>
      <c r="CF24" s="129">
        <v>1</v>
      </c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139000</v>
      </c>
      <c r="CR24" s="138">
        <v>139000</v>
      </c>
      <c r="CS24" s="138"/>
      <c r="CT24" s="139" t="str">
        <f>IF(AND(CR24=0,CS24=0),"",IF(AND(CR24&lt;=100000,CS24&lt;=100000),"",IF(CR24/CQ24&gt;0.7,"男高",IF(CS24/CQ24&gt;0.7,"女高",""))))</f>
        <v>男高</v>
      </c>
    </row>
    <row r="25" spans="1:99">
      <c r="A25" s="78">
        <f>AC25</f>
        <v>0</v>
      </c>
      <c r="B25" s="184" t="s">
        <v>169</v>
      </c>
      <c r="C25" s="184" t="s">
        <v>140</v>
      </c>
      <c r="D25" s="184" t="s">
        <v>170</v>
      </c>
      <c r="E25" s="184" t="s">
        <v>142</v>
      </c>
      <c r="F25" s="184"/>
      <c r="G25" s="184" t="s">
        <v>89</v>
      </c>
      <c r="H25" s="87" t="s">
        <v>171</v>
      </c>
      <c r="I25" s="87" t="s">
        <v>130</v>
      </c>
      <c r="J25" s="87" t="s">
        <v>172</v>
      </c>
      <c r="K25" s="176">
        <v>55000</v>
      </c>
      <c r="L25" s="79">
        <v>4</v>
      </c>
      <c r="M25" s="79">
        <v>0</v>
      </c>
      <c r="N25" s="79">
        <v>11</v>
      </c>
      <c r="O25" s="88">
        <v>2</v>
      </c>
      <c r="P25" s="89">
        <v>0</v>
      </c>
      <c r="Q25" s="90">
        <f>O25+P25</f>
        <v>2</v>
      </c>
      <c r="R25" s="80">
        <f>IFERROR(Q25/N25,"-")</f>
        <v>0.18181818181818</v>
      </c>
      <c r="S25" s="79">
        <v>0</v>
      </c>
      <c r="T25" s="79">
        <v>1</v>
      </c>
      <c r="U25" s="80">
        <f>IFERROR(T25/(Q25),"-")</f>
        <v>0.5</v>
      </c>
      <c r="V25" s="81">
        <f>IFERROR(K25/SUM(Q25:Q26),"-")</f>
        <v>9166.6666666667</v>
      </c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>
        <f>SUM(Y25:Y26)-SUM(K25:K26)</f>
        <v>-55000</v>
      </c>
      <c r="AC25" s="83">
        <f>SUM(Y25:Y26)/SUM(K25:K26)</f>
        <v>0</v>
      </c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>
        <v>1</v>
      </c>
      <c r="AO25" s="98">
        <f>IF(Q25=0,"",IF(AN25=0,"",(AN25/Q25)))</f>
        <v>0.5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1</v>
      </c>
      <c r="BG25" s="110">
        <f>IF(Q25=0,"",IF(BF25=0,"",(BF25/Q25)))</f>
        <v>0.5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/>
      <c r="BP25" s="117">
        <f>IF(Q25=0,"",IF(BO25=0,"",(BO25/Q25)))</f>
        <v>0</v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173</v>
      </c>
      <c r="C26" s="184" t="s">
        <v>140</v>
      </c>
      <c r="D26" s="184"/>
      <c r="E26" s="184"/>
      <c r="F26" s="184"/>
      <c r="G26" s="184" t="s">
        <v>61</v>
      </c>
      <c r="H26" s="87"/>
      <c r="I26" s="87"/>
      <c r="J26" s="87"/>
      <c r="K26" s="176"/>
      <c r="L26" s="79">
        <v>29</v>
      </c>
      <c r="M26" s="79">
        <v>11</v>
      </c>
      <c r="N26" s="79">
        <v>0</v>
      </c>
      <c r="O26" s="88">
        <v>4</v>
      </c>
      <c r="P26" s="89">
        <v>0</v>
      </c>
      <c r="Q26" s="90">
        <f>O26+P26</f>
        <v>4</v>
      </c>
      <c r="R26" s="80" t="str">
        <f>IFERROR(Q26/N26,"-")</f>
        <v>-</v>
      </c>
      <c r="S26" s="79">
        <v>0</v>
      </c>
      <c r="T26" s="79">
        <v>2</v>
      </c>
      <c r="U26" s="80">
        <f>IFERROR(T26/(Q26),"-")</f>
        <v>0.5</v>
      </c>
      <c r="V26" s="81"/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>
        <v>1</v>
      </c>
      <c r="AO26" s="98">
        <f>IF(Q26=0,"",IF(AN26=0,"",(AN26/Q26)))</f>
        <v>0.25</v>
      </c>
      <c r="AP26" s="97"/>
      <c r="AQ26" s="99">
        <f>IFERROR(AP26/AN26,"-")</f>
        <v>0</v>
      </c>
      <c r="AR26" s="100"/>
      <c r="AS26" s="101">
        <f>IFERROR(AR26/AN26,"-")</f>
        <v>0</v>
      </c>
      <c r="AT26" s="102"/>
      <c r="AU26" s="102"/>
      <c r="AV26" s="102"/>
      <c r="AW26" s="103">
        <v>1</v>
      </c>
      <c r="AX26" s="104">
        <f>IF(Q26=0,"",IF(AW26=0,"",(AW26/Q26)))</f>
        <v>0.25</v>
      </c>
      <c r="AY26" s="103"/>
      <c r="AZ26" s="105">
        <f>IFERROR(AY26/AW26,"-")</f>
        <v>0</v>
      </c>
      <c r="BA26" s="106"/>
      <c r="BB26" s="107">
        <f>IFERROR(BA26/AW26,"-")</f>
        <v>0</v>
      </c>
      <c r="BC26" s="108"/>
      <c r="BD26" s="108"/>
      <c r="BE26" s="108"/>
      <c r="BF26" s="109">
        <v>2</v>
      </c>
      <c r="BG26" s="110">
        <f>IF(Q26=0,"",IF(BF26=0,"",(BF26/Q26)))</f>
        <v>0.5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30"/>
      <c r="B27" s="84"/>
      <c r="C27" s="84"/>
      <c r="D27" s="85"/>
      <c r="E27" s="85"/>
      <c r="F27" s="85"/>
      <c r="G27" s="86"/>
      <c r="H27" s="87"/>
      <c r="I27" s="87"/>
      <c r="J27" s="87"/>
      <c r="K27" s="177"/>
      <c r="L27" s="34"/>
      <c r="M27" s="34"/>
      <c r="N27" s="31"/>
      <c r="O27" s="23"/>
      <c r="P27" s="23"/>
      <c r="Q27" s="23"/>
      <c r="R27" s="32"/>
      <c r="S27" s="32"/>
      <c r="T27" s="23"/>
      <c r="U27" s="32"/>
      <c r="V27" s="25"/>
      <c r="W27" s="25"/>
      <c r="X27" s="25"/>
      <c r="Y27" s="183"/>
      <c r="Z27" s="183"/>
      <c r="AA27" s="183"/>
      <c r="AB27" s="183"/>
      <c r="AC27" s="33"/>
      <c r="AD27" s="57"/>
      <c r="AE27" s="61"/>
      <c r="AF27" s="62"/>
      <c r="AG27" s="61"/>
      <c r="AH27" s="65"/>
      <c r="AI27" s="66"/>
      <c r="AJ27" s="67"/>
      <c r="AK27" s="68"/>
      <c r="AL27" s="68"/>
      <c r="AM27" s="68"/>
      <c r="AN27" s="61"/>
      <c r="AO27" s="62"/>
      <c r="AP27" s="61"/>
      <c r="AQ27" s="65"/>
      <c r="AR27" s="66"/>
      <c r="AS27" s="67"/>
      <c r="AT27" s="68"/>
      <c r="AU27" s="68"/>
      <c r="AV27" s="68"/>
      <c r="AW27" s="61"/>
      <c r="AX27" s="62"/>
      <c r="AY27" s="61"/>
      <c r="AZ27" s="65"/>
      <c r="BA27" s="66"/>
      <c r="BB27" s="67"/>
      <c r="BC27" s="68"/>
      <c r="BD27" s="68"/>
      <c r="BE27" s="68"/>
      <c r="BF27" s="61"/>
      <c r="BG27" s="62"/>
      <c r="BH27" s="61"/>
      <c r="BI27" s="65"/>
      <c r="BJ27" s="66"/>
      <c r="BK27" s="67"/>
      <c r="BL27" s="68"/>
      <c r="BM27" s="68"/>
      <c r="BN27" s="68"/>
      <c r="BO27" s="63"/>
      <c r="BP27" s="64"/>
      <c r="BQ27" s="61"/>
      <c r="BR27" s="65"/>
      <c r="BS27" s="66"/>
      <c r="BT27" s="67"/>
      <c r="BU27" s="68"/>
      <c r="BV27" s="68"/>
      <c r="BW27" s="68"/>
      <c r="BX27" s="63"/>
      <c r="BY27" s="64"/>
      <c r="BZ27" s="61"/>
      <c r="CA27" s="65"/>
      <c r="CB27" s="66"/>
      <c r="CC27" s="67"/>
      <c r="CD27" s="68"/>
      <c r="CE27" s="68"/>
      <c r="CF27" s="68"/>
      <c r="CG27" s="63"/>
      <c r="CH27" s="64"/>
      <c r="CI27" s="61"/>
      <c r="CJ27" s="65"/>
      <c r="CK27" s="66"/>
      <c r="CL27" s="67"/>
      <c r="CM27" s="68"/>
      <c r="CN27" s="68"/>
      <c r="CO27" s="68"/>
      <c r="CP27" s="69"/>
      <c r="CQ27" s="66"/>
      <c r="CR27" s="66"/>
      <c r="CS27" s="66"/>
      <c r="CT27" s="70"/>
    </row>
    <row r="28" spans="1:99">
      <c r="A28" s="30"/>
      <c r="B28" s="37"/>
      <c r="C28" s="37"/>
      <c r="D28" s="21"/>
      <c r="E28" s="21"/>
      <c r="F28" s="21"/>
      <c r="G28" s="22"/>
      <c r="H28" s="36"/>
      <c r="I28" s="36"/>
      <c r="J28" s="73"/>
      <c r="K28" s="178"/>
      <c r="L28" s="34"/>
      <c r="M28" s="34"/>
      <c r="N28" s="31"/>
      <c r="O28" s="23"/>
      <c r="P28" s="23"/>
      <c r="Q28" s="23"/>
      <c r="R28" s="32"/>
      <c r="S28" s="32"/>
      <c r="T28" s="23"/>
      <c r="U28" s="32"/>
      <c r="V28" s="25"/>
      <c r="W28" s="25"/>
      <c r="X28" s="25"/>
      <c r="Y28" s="183"/>
      <c r="Z28" s="183"/>
      <c r="AA28" s="183"/>
      <c r="AB28" s="183"/>
      <c r="AC28" s="33"/>
      <c r="AD28" s="59"/>
      <c r="AE28" s="61"/>
      <c r="AF28" s="62"/>
      <c r="AG28" s="61"/>
      <c r="AH28" s="65"/>
      <c r="AI28" s="66"/>
      <c r="AJ28" s="67"/>
      <c r="AK28" s="68"/>
      <c r="AL28" s="68"/>
      <c r="AM28" s="68"/>
      <c r="AN28" s="61"/>
      <c r="AO28" s="62"/>
      <c r="AP28" s="61"/>
      <c r="AQ28" s="65"/>
      <c r="AR28" s="66"/>
      <c r="AS28" s="67"/>
      <c r="AT28" s="68"/>
      <c r="AU28" s="68"/>
      <c r="AV28" s="68"/>
      <c r="AW28" s="61"/>
      <c r="AX28" s="62"/>
      <c r="AY28" s="61"/>
      <c r="AZ28" s="65"/>
      <c r="BA28" s="66"/>
      <c r="BB28" s="67"/>
      <c r="BC28" s="68"/>
      <c r="BD28" s="68"/>
      <c r="BE28" s="68"/>
      <c r="BF28" s="61"/>
      <c r="BG28" s="62"/>
      <c r="BH28" s="61"/>
      <c r="BI28" s="65"/>
      <c r="BJ28" s="66"/>
      <c r="BK28" s="67"/>
      <c r="BL28" s="68"/>
      <c r="BM28" s="68"/>
      <c r="BN28" s="68"/>
      <c r="BO28" s="63"/>
      <c r="BP28" s="64"/>
      <c r="BQ28" s="61"/>
      <c r="BR28" s="65"/>
      <c r="BS28" s="66"/>
      <c r="BT28" s="67"/>
      <c r="BU28" s="68"/>
      <c r="BV28" s="68"/>
      <c r="BW28" s="68"/>
      <c r="BX28" s="63"/>
      <c r="BY28" s="64"/>
      <c r="BZ28" s="61"/>
      <c r="CA28" s="65"/>
      <c r="CB28" s="66"/>
      <c r="CC28" s="67"/>
      <c r="CD28" s="68"/>
      <c r="CE28" s="68"/>
      <c r="CF28" s="68"/>
      <c r="CG28" s="63"/>
      <c r="CH28" s="64"/>
      <c r="CI28" s="61"/>
      <c r="CJ28" s="65"/>
      <c r="CK28" s="66"/>
      <c r="CL28" s="67"/>
      <c r="CM28" s="68"/>
      <c r="CN28" s="68"/>
      <c r="CO28" s="68"/>
      <c r="CP28" s="69"/>
      <c r="CQ28" s="66"/>
      <c r="CR28" s="66"/>
      <c r="CS28" s="66"/>
      <c r="CT28" s="70"/>
    </row>
    <row r="29" spans="1:99">
      <c r="A29" s="19">
        <f>AC29</f>
        <v>0.88674698795181</v>
      </c>
      <c r="B29" s="39"/>
      <c r="C29" s="39"/>
      <c r="D29" s="39"/>
      <c r="E29" s="39"/>
      <c r="F29" s="39"/>
      <c r="G29" s="39"/>
      <c r="H29" s="40" t="s">
        <v>174</v>
      </c>
      <c r="I29" s="40"/>
      <c r="J29" s="40"/>
      <c r="K29" s="179">
        <f>SUM(K6:K28)</f>
        <v>830000</v>
      </c>
      <c r="L29" s="41">
        <f>SUM(L6:L28)</f>
        <v>423</v>
      </c>
      <c r="M29" s="41">
        <f>SUM(M6:M28)</f>
        <v>197</v>
      </c>
      <c r="N29" s="41">
        <f>SUM(N6:N28)</f>
        <v>328</v>
      </c>
      <c r="O29" s="41">
        <f>SUM(O6:O28)</f>
        <v>116</v>
      </c>
      <c r="P29" s="41">
        <f>SUM(P6:P28)</f>
        <v>0</v>
      </c>
      <c r="Q29" s="41">
        <f>SUM(Q6:Q28)</f>
        <v>116</v>
      </c>
      <c r="R29" s="42">
        <f>IFERROR(Q29/N29,"-")</f>
        <v>0.35365853658537</v>
      </c>
      <c r="S29" s="76">
        <f>SUM(S6:S28)</f>
        <v>46</v>
      </c>
      <c r="T29" s="76">
        <f>SUM(T6:T28)</f>
        <v>23</v>
      </c>
      <c r="U29" s="42">
        <f>IFERROR(S29/Q29,"-")</f>
        <v>0.39655172413793</v>
      </c>
      <c r="V29" s="43">
        <f>IFERROR(K29/Q29,"-")</f>
        <v>7155.1724137931</v>
      </c>
      <c r="W29" s="44">
        <f>SUM(W6:W28)</f>
        <v>32</v>
      </c>
      <c r="X29" s="42">
        <f>IFERROR(W29/Q29,"-")</f>
        <v>0.27586206896552</v>
      </c>
      <c r="Y29" s="179">
        <f>SUM(Y6:Y28)</f>
        <v>736000</v>
      </c>
      <c r="Z29" s="179">
        <f>IFERROR(Y29/Q29,"-")</f>
        <v>6344.8275862069</v>
      </c>
      <c r="AA29" s="179">
        <f>IFERROR(Y29/W29,"-")</f>
        <v>23000</v>
      </c>
      <c r="AB29" s="179">
        <f>Y29-K29</f>
        <v>-94000</v>
      </c>
      <c r="AC29" s="45">
        <f>Y29/K29</f>
        <v>0.88674698795181</v>
      </c>
      <c r="AD29" s="58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8"/>
    <mergeCell ref="K8:K8"/>
    <mergeCell ref="V8:V8"/>
    <mergeCell ref="AB8:AB8"/>
    <mergeCell ref="AC8:AC8"/>
    <mergeCell ref="A9:A9"/>
    <mergeCell ref="K9:K9"/>
    <mergeCell ref="V9:V9"/>
    <mergeCell ref="AB9:AB9"/>
    <mergeCell ref="AC9:AC9"/>
    <mergeCell ref="A10:A10"/>
    <mergeCell ref="K10:K10"/>
    <mergeCell ref="V10:V10"/>
    <mergeCell ref="AB10:AB10"/>
    <mergeCell ref="AC10:AC10"/>
    <mergeCell ref="A11:A12"/>
    <mergeCell ref="K11:K12"/>
    <mergeCell ref="V11:V12"/>
    <mergeCell ref="AB11:AB12"/>
    <mergeCell ref="AC11:AC12"/>
    <mergeCell ref="A13:A14"/>
    <mergeCell ref="K13:K14"/>
    <mergeCell ref="V13:V14"/>
    <mergeCell ref="AB13:AB14"/>
    <mergeCell ref="AC13:AC14"/>
    <mergeCell ref="A15:A16"/>
    <mergeCell ref="K15:K16"/>
    <mergeCell ref="V15:V16"/>
    <mergeCell ref="AB15:AB16"/>
    <mergeCell ref="AC15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