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<sst xmlns="http://schemas.openxmlformats.org/spreadsheetml/2006/main" uniqueCount="208">
  <si>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</si>
  <si>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</si>
  <si>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</si>
  <si>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</si>
  <si>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</si>
  <si>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</si>
  <si>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</si>
  <si>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</si>
  <si>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</si>
  <si>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</si>
  <si>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</si>
  <si>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</si>
  <si>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</si>
  <si>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</si>
  <si>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</si>
  <si>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</si>
  <si>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</si>
  <si>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</si>
  <si>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</si>
  <si>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</si>
  <si>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</si>
  <si>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</si>
  <si>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</si>
  <si>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</si>
  <si>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</si>
  <si>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</si>
  <si>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</si>
  <si>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</si>
  <si>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</si>
  <si>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</si>
  <si>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</si>
  <si>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</si>
  <si>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</si>
  <si>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</si>
  <si>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</si>
  <si>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</si>
  <si>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</si>
  <si>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</si>
  <si>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</si>
  <si>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</si>
  <si>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</si>
  <si>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</si>
  <si>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</si>
  <si>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</si>
  <si>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</si>
  <si>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</si>
  <si>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</si>
  <si>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</si>
  <si>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</si>
  <si>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</si>
  <si>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</si>
  <si>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</si>
  <si>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</si>
  <si>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</si>
  <si>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</si>
  <si>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</si>
  <si>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</si>
  <si>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sd1153</t>
  </si>
  <si>
    <t>インターカラー</t>
  </si>
  <si>
    <t>熟女版</t>
  </si>
  <si>
    <t>女性からご飯に誘われる。男性はyesかnoか返事するだけ</t>
  </si>
  <si>
    <t>lp03</t>
  </si>
  <si>
    <t>サンスポ関東</t>
  </si>
  <si>
    <t>4C終面全5段</t>
  </si>
  <si>
    <t>9月28日(土)</t>
  </si>
  <si>
    <t>sd1154</t>
  </si>
  <si>
    <t>空電</t>
  </si>
  <si>
    <t>sd1155</t>
  </si>
  <si>
    <t>サンスポ関西</t>
  </si>
  <si>
    <t>全5段</t>
  </si>
  <si>
    <t>9月14日(土)</t>
  </si>
  <si>
    <t>sd1156</t>
  </si>
  <si>
    <t>sd1157</t>
  </si>
  <si>
    <t>C版</t>
  </si>
  <si>
    <t>お相手するの好きなの。ヤリすぎねえさんの日常</t>
  </si>
  <si>
    <t>sd1158</t>
  </si>
  <si>
    <t>sd1159</t>
  </si>
  <si>
    <t>黒：C版</t>
  </si>
  <si>
    <t>道新スポーツ</t>
  </si>
  <si>
    <t>9月07日(土)</t>
  </si>
  <si>
    <t>sd1160</t>
  </si>
  <si>
    <t>sd1161</t>
  </si>
  <si>
    <t>雑誌版</t>
  </si>
  <si>
    <t>最終兵器熟女</t>
  </si>
  <si>
    <t>9月15日(日)</t>
  </si>
  <si>
    <t>sd1162</t>
  </si>
  <si>
    <t>右女３</t>
  </si>
  <si>
    <t>女性と会話することがとても良い！</t>
  </si>
  <si>
    <t>9月22日(日)</t>
  </si>
  <si>
    <t>sd1163</t>
  </si>
  <si>
    <t>黒：漫画版</t>
  </si>
  <si>
    <t>ストイックな女性が多い○○。「やっぱりあなたが一番好き！」</t>
  </si>
  <si>
    <t>sd1164</t>
  </si>
  <si>
    <t>(空電共通)</t>
  </si>
  <si>
    <t>空電 (共通)</t>
  </si>
  <si>
    <t>sd1165</t>
  </si>
  <si>
    <t>黒：右女３</t>
  </si>
  <si>
    <t>スポニチ西部</t>
  </si>
  <si>
    <t>半2段つかみ10段保証</t>
  </si>
  <si>
    <t>10段保証</t>
  </si>
  <si>
    <t>sd1166</t>
  </si>
  <si>
    <t>sd1167</t>
  </si>
  <si>
    <t>87「誘われたら誘い返す！倍返しだ！」</t>
  </si>
  <si>
    <t>デイリースポーツ関西</t>
  </si>
  <si>
    <t>半2段つかみ20段保証</t>
  </si>
  <si>
    <t>20段保証</t>
  </si>
  <si>
    <t>sd1168</t>
  </si>
  <si>
    <t>88「出会いは紙面で起きてるんじゃない！〇〇で起きてるんだ！」</t>
  </si>
  <si>
    <t>sd1169</t>
  </si>
  <si>
    <t>89「ユニセックスか！どっちがどっちだかわかんねーよ！」</t>
  </si>
  <si>
    <t>sd1170</t>
  </si>
  <si>
    <t>90「50歳からの恋休み」</t>
  </si>
  <si>
    <t>sd1171</t>
  </si>
  <si>
    <t>sd1172</t>
  </si>
  <si>
    <t>スポーツ報知関東</t>
  </si>
  <si>
    <t>sd1173</t>
  </si>
  <si>
    <t>半3段つかみ20段保証</t>
  </si>
  <si>
    <t>sd1174</t>
  </si>
  <si>
    <t>半5段つかみ20段保証</t>
  </si>
  <si>
    <t>sd1175</t>
  </si>
  <si>
    <t>新聞 TOTAL</t>
  </si>
  <si>
    <t>●雑誌 広告</t>
  </si>
  <si>
    <t>dz073</t>
  </si>
  <si>
    <t>交通 タイムス社</t>
  </si>
  <si>
    <t>1604版</t>
  </si>
  <si>
    <t>トラック魂</t>
  </si>
  <si>
    <t>1C2P</t>
  </si>
  <si>
    <t>9月18日(水)</t>
  </si>
  <si>
    <t>dz074</t>
  </si>
  <si>
    <t>ak090</t>
  </si>
  <si>
    <t>アドライヴ</t>
  </si>
  <si>
    <t>ガイドワークス</t>
  </si>
  <si>
    <t>企画枠どきどき辻本さんメイン</t>
  </si>
  <si>
    <t>lp02</t>
  </si>
  <si>
    <t>ガイドワークス編集企画枠</t>
  </si>
  <si>
    <t>企画枠</t>
  </si>
  <si>
    <t>9月01日(日)</t>
  </si>
  <si>
    <t>ak109</t>
  </si>
  <si>
    <t>ak091</t>
  </si>
  <si>
    <t>大洋図書</t>
  </si>
  <si>
    <t>2Pスポーツ新聞_v01_どきどき(辻本さん)</t>
  </si>
  <si>
    <t>昭和の不思議101</t>
  </si>
  <si>
    <t>9月02日(月)</t>
  </si>
  <si>
    <t>ak092</t>
  </si>
  <si>
    <t>ak093</t>
  </si>
  <si>
    <t>コアマガジン</t>
  </si>
  <si>
    <t>実話BUNKA超タブー</t>
  </si>
  <si>
    <t>ak094</t>
  </si>
  <si>
    <t>ak095</t>
  </si>
  <si>
    <t>封印発禁TV DX2019</t>
  </si>
  <si>
    <t>4C2P</t>
  </si>
  <si>
    <t>9月05日(木)</t>
  </si>
  <si>
    <t>ak096</t>
  </si>
  <si>
    <t>ak097</t>
  </si>
  <si>
    <t>実話ナックルズGOLD</t>
  </si>
  <si>
    <t>9月09日(月)</t>
  </si>
  <si>
    <t>ak098</t>
  </si>
  <si>
    <t>ak099</t>
  </si>
  <si>
    <t>三和出版</t>
  </si>
  <si>
    <t>2Pヤリ活記事（R18エロ）桃瀬ゆり</t>
  </si>
  <si>
    <t>ヒメゴト</t>
  </si>
  <si>
    <t>9月13日(金)</t>
  </si>
  <si>
    <t>ak100</t>
  </si>
  <si>
    <t>ak101</t>
  </si>
  <si>
    <t>実話BUNKAタブー</t>
  </si>
  <si>
    <t>ak102</t>
  </si>
  <si>
    <t>ak103</t>
  </si>
  <si>
    <t>訳あり妻との秘め事</t>
  </si>
  <si>
    <t>ak104</t>
  </si>
  <si>
    <t>ak105</t>
  </si>
  <si>
    <t>5Pセフレ確保(辻本りょうさん）B6リサイズ</t>
  </si>
  <si>
    <t>実録!体験談 刑務所の中DX</t>
  </si>
  <si>
    <t>1C5P</t>
  </si>
  <si>
    <t>9月24日(火)</t>
  </si>
  <si>
    <t>ak106</t>
  </si>
  <si>
    <t>ak107</t>
  </si>
  <si>
    <t>ダイアプレス</t>
  </si>
  <si>
    <t>実録JOKER</t>
  </si>
  <si>
    <t>9月27日(金)</t>
  </si>
  <si>
    <t>ak108</t>
  </si>
  <si>
    <t>雑誌 TOTAL</t>
  </si>
  <si>
    <t>●DVD 広告</t>
  </si>
  <si>
    <t>pk227</t>
  </si>
  <si>
    <t>インフォメディア</t>
  </si>
  <si>
    <t>DVD漫画たかし</t>
  </si>
  <si>
    <t>A4、書店売、1250円、2万部</t>
  </si>
  <si>
    <t>パイパン少女 激エロ透け動画</t>
  </si>
  <si>
    <t>DVD袋裏1C+コンテンツ枠</t>
  </si>
  <si>
    <t>pk228</t>
  </si>
  <si>
    <t>pk233</t>
  </si>
  <si>
    <t>メディアックス</t>
  </si>
  <si>
    <t>A4、書店売、1998円</t>
  </si>
  <si>
    <t>しろうと美人妻中出し地下DVD18時間最高に気持ちがいい肉穴</t>
  </si>
  <si>
    <t>DVD貼付け面4C1/2P</t>
  </si>
  <si>
    <t>9月17日(火)</t>
  </si>
  <si>
    <t>pk234</t>
  </si>
  <si>
    <t>pk229</t>
  </si>
  <si>
    <t>A4、書店売、2000円、2万部</t>
  </si>
  <si>
    <t>禁断の扉 私で抜いて…</t>
  </si>
  <si>
    <t>9月19日(木)</t>
  </si>
  <si>
    <t>pk230</t>
  </si>
  <si>
    <t>pk231</t>
  </si>
  <si>
    <t>レイニシアリゼ</t>
  </si>
  <si>
    <t>A4、書店売</t>
  </si>
  <si>
    <t>でちゃyeah!</t>
  </si>
  <si>
    <t>DVD貼付面4C1/3P</t>
  </si>
  <si>
    <t>pk232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</si>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</sst>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0.76666666666667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570000</v>
      </c>
      <c r="L6" s="79">
        <v>9</v>
      </c>
      <c r="M6" s="79">
        <v>0</v>
      </c>
      <c r="N6" s="79">
        <v>47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IFERROR(K6/SUM(Q6:Q11),"-")</f>
        <v>38000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SUM(Y6:Y11)-SUM(K6:K11)</f>
        <v>-133000</v>
      </c>
      <c r="AC6" s="83">
        <f>SUM(Y6:Y11)/SUM(K6:K11)</f>
        <v>0.76666666666667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26</v>
      </c>
      <c r="M7" s="79">
        <v>22</v>
      </c>
      <c r="N7" s="79">
        <v>3</v>
      </c>
      <c r="O7" s="88">
        <v>3</v>
      </c>
      <c r="P7" s="89">
        <v>0</v>
      </c>
      <c r="Q7" s="90">
        <f>O7+P7</f>
        <v>3</v>
      </c>
      <c r="R7" s="80">
        <f>IFERROR(Q7/N7,"-")</f>
        <v>1</v>
      </c>
      <c r="S7" s="79">
        <v>2</v>
      </c>
      <c r="T7" s="79">
        <v>1</v>
      </c>
      <c r="U7" s="80">
        <f>IFERROR(T7/(Q7),"-")</f>
        <v>0.33333333333333</v>
      </c>
      <c r="V7" s="81"/>
      <c r="W7" s="82">
        <v>1</v>
      </c>
      <c r="X7" s="80">
        <f>IF(Q7=0,"-",W7/Q7)</f>
        <v>0.33333333333333</v>
      </c>
      <c r="Y7" s="181">
        <v>209000</v>
      </c>
      <c r="Z7" s="182">
        <f>IFERROR(Y7/Q7,"-")</f>
        <v>69666.666666667</v>
      </c>
      <c r="AA7" s="182">
        <f>IFERROR(Y7/W7,"-")</f>
        <v>209000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1</v>
      </c>
      <c r="BY7" s="124">
        <f>IF(Q7=0,"",IF(BX7=0,"",(BX7/Q7)))</f>
        <v>0.33333333333333</v>
      </c>
      <c r="BZ7" s="125">
        <v>1</v>
      </c>
      <c r="CA7" s="126">
        <f>IFERROR(BZ7/BX7,"-")</f>
        <v>1</v>
      </c>
      <c r="CB7" s="127">
        <v>209000</v>
      </c>
      <c r="CC7" s="128">
        <f>IFERROR(CB7/BX7,"-")</f>
        <v>209000</v>
      </c>
      <c r="CD7" s="129"/>
      <c r="CE7" s="129"/>
      <c r="CF7" s="129">
        <v>1</v>
      </c>
      <c r="CG7" s="130">
        <v>1</v>
      </c>
      <c r="CH7" s="131">
        <f>IF(Q7=0,"",IF(CG7=0,"",(CG7/Q7)))</f>
        <v>0.33333333333333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209000</v>
      </c>
      <c r="CR7" s="138">
        <v>209000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69</v>
      </c>
      <c r="J8" s="185" t="s">
        <v>70</v>
      </c>
      <c r="K8" s="176"/>
      <c r="L8" s="79">
        <v>4</v>
      </c>
      <c r="M8" s="79">
        <v>0</v>
      </c>
      <c r="N8" s="79">
        <v>22</v>
      </c>
      <c r="O8" s="88">
        <v>1</v>
      </c>
      <c r="P8" s="89">
        <v>0</v>
      </c>
      <c r="Q8" s="90">
        <f>O8+P8</f>
        <v>1</v>
      </c>
      <c r="R8" s="80">
        <f>IFERROR(Q8/N8,"-")</f>
        <v>0.045454545454545</v>
      </c>
      <c r="S8" s="79">
        <v>0</v>
      </c>
      <c r="T8" s="79">
        <v>1</v>
      </c>
      <c r="U8" s="80">
        <f>IFERROR(T8/(Q8),"-")</f>
        <v>1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44</v>
      </c>
      <c r="M9" s="79">
        <v>27</v>
      </c>
      <c r="N9" s="79">
        <v>4</v>
      </c>
      <c r="O9" s="88">
        <v>7</v>
      </c>
      <c r="P9" s="89">
        <v>0</v>
      </c>
      <c r="Q9" s="90">
        <f>O9+P9</f>
        <v>7</v>
      </c>
      <c r="R9" s="80">
        <f>IFERROR(Q9/N9,"-")</f>
        <v>1.75</v>
      </c>
      <c r="S9" s="79">
        <v>4</v>
      </c>
      <c r="T9" s="79">
        <v>2</v>
      </c>
      <c r="U9" s="80">
        <f>IFERROR(T9/(Q9),"-")</f>
        <v>0.28571428571429</v>
      </c>
      <c r="V9" s="81"/>
      <c r="W9" s="82">
        <v>2</v>
      </c>
      <c r="X9" s="80">
        <f>IF(Q9=0,"-",W9/Q9)</f>
        <v>0.28571428571429</v>
      </c>
      <c r="Y9" s="181">
        <v>6000</v>
      </c>
      <c r="Z9" s="182">
        <f>IFERROR(Y9/Q9,"-")</f>
        <v>857.14285714286</v>
      </c>
      <c r="AA9" s="182">
        <f>IFERROR(Y9/W9,"-")</f>
        <v>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0.14285714285714</v>
      </c>
      <c r="BH9" s="109">
        <v>1</v>
      </c>
      <c r="BI9" s="111">
        <f>IFERROR(BH9/BF9,"-")</f>
        <v>1</v>
      </c>
      <c r="BJ9" s="112">
        <v>3000</v>
      </c>
      <c r="BK9" s="113">
        <f>IFERROR(BJ9/BF9,"-")</f>
        <v>3000</v>
      </c>
      <c r="BL9" s="114">
        <v>1</v>
      </c>
      <c r="BM9" s="114"/>
      <c r="BN9" s="114"/>
      <c r="BO9" s="116">
        <v>2</v>
      </c>
      <c r="BP9" s="117">
        <f>IF(Q9=0,"",IF(BO9=0,"",(BO9/Q9)))</f>
        <v>0.28571428571429</v>
      </c>
      <c r="BQ9" s="118">
        <v>1</v>
      </c>
      <c r="BR9" s="119">
        <f>IFERROR(BQ9/BO9,"-")</f>
        <v>0.5</v>
      </c>
      <c r="BS9" s="120">
        <v>3000</v>
      </c>
      <c r="BT9" s="121">
        <f>IFERROR(BS9/BO9,"-")</f>
        <v>1500</v>
      </c>
      <c r="BU9" s="122">
        <v>1</v>
      </c>
      <c r="BV9" s="122"/>
      <c r="BW9" s="122"/>
      <c r="BX9" s="123">
        <v>4</v>
      </c>
      <c r="BY9" s="124">
        <f>IF(Q9=0,"",IF(BX9=0,"",(BX9/Q9)))</f>
        <v>0.57142857142857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6000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68</v>
      </c>
      <c r="I10" s="87" t="s">
        <v>69</v>
      </c>
      <c r="J10" s="185" t="s">
        <v>64</v>
      </c>
      <c r="K10" s="176"/>
      <c r="L10" s="79">
        <v>3</v>
      </c>
      <c r="M10" s="79">
        <v>0</v>
      </c>
      <c r="N10" s="79">
        <v>20</v>
      </c>
      <c r="O10" s="88">
        <v>1</v>
      </c>
      <c r="P10" s="89">
        <v>0</v>
      </c>
      <c r="Q10" s="90">
        <f>O10+P10</f>
        <v>1</v>
      </c>
      <c r="R10" s="80">
        <f>IFERROR(Q10/N10,"-")</f>
        <v>0.05</v>
      </c>
      <c r="S10" s="79">
        <v>1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75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27</v>
      </c>
      <c r="M11" s="79">
        <v>21</v>
      </c>
      <c r="N11" s="79">
        <v>9</v>
      </c>
      <c r="O11" s="88">
        <v>3</v>
      </c>
      <c r="P11" s="89">
        <v>0</v>
      </c>
      <c r="Q11" s="90">
        <f>O11+P11</f>
        <v>3</v>
      </c>
      <c r="R11" s="80">
        <f>IFERROR(Q11/N11,"-")</f>
        <v>0.33333333333333</v>
      </c>
      <c r="S11" s="79">
        <v>0</v>
      </c>
      <c r="T11" s="79">
        <v>1</v>
      </c>
      <c r="U11" s="80">
        <f>IFERROR(T11/(Q11),"-")</f>
        <v>0.33333333333333</v>
      </c>
      <c r="V11" s="81"/>
      <c r="W11" s="82">
        <v>2</v>
      </c>
      <c r="X11" s="80">
        <f>IF(Q11=0,"-",W11/Q11)</f>
        <v>0.66666666666667</v>
      </c>
      <c r="Y11" s="181">
        <v>222000</v>
      </c>
      <c r="Z11" s="182">
        <f>IFERROR(Y11/Q11,"-")</f>
        <v>74000</v>
      </c>
      <c r="AA11" s="182">
        <f>IFERROR(Y11/W11,"-")</f>
        <v>111000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2</v>
      </c>
      <c r="BP11" s="117">
        <f>IF(Q11=0,"",IF(BO11=0,"",(BO11/Q11)))</f>
        <v>0.66666666666667</v>
      </c>
      <c r="BQ11" s="118">
        <v>1</v>
      </c>
      <c r="BR11" s="119">
        <f>IFERROR(BQ11/BO11,"-")</f>
        <v>0.5</v>
      </c>
      <c r="BS11" s="120">
        <v>49000</v>
      </c>
      <c r="BT11" s="121">
        <f>IFERROR(BS11/BO11,"-")</f>
        <v>24500</v>
      </c>
      <c r="BU11" s="122"/>
      <c r="BV11" s="122"/>
      <c r="BW11" s="122">
        <v>1</v>
      </c>
      <c r="BX11" s="123">
        <v>1</v>
      </c>
      <c r="BY11" s="124">
        <f>IF(Q11=0,"",IF(BX11=0,"",(BX11/Q11)))</f>
        <v>0.33333333333333</v>
      </c>
      <c r="BZ11" s="125">
        <v>1</v>
      </c>
      <c r="CA11" s="126">
        <f>IFERROR(BZ11/BX11,"-")</f>
        <v>1</v>
      </c>
      <c r="CB11" s="127">
        <v>173000</v>
      </c>
      <c r="CC11" s="128">
        <f>IFERROR(CB11/BX11,"-")</f>
        <v>173000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222000</v>
      </c>
      <c r="CR11" s="138">
        <v>173000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0.43181818181818</v>
      </c>
      <c r="B12" s="184" t="s">
        <v>76</v>
      </c>
      <c r="C12" s="184" t="s">
        <v>58</v>
      </c>
      <c r="D12" s="184"/>
      <c r="E12" s="184" t="s">
        <v>77</v>
      </c>
      <c r="F12" s="184" t="s">
        <v>60</v>
      </c>
      <c r="G12" s="184" t="s">
        <v>61</v>
      </c>
      <c r="H12" s="87" t="s">
        <v>78</v>
      </c>
      <c r="I12" s="87" t="s">
        <v>69</v>
      </c>
      <c r="J12" s="185" t="s">
        <v>79</v>
      </c>
      <c r="K12" s="176">
        <v>220000</v>
      </c>
      <c r="L12" s="79">
        <v>3</v>
      </c>
      <c r="M12" s="79">
        <v>0</v>
      </c>
      <c r="N12" s="79">
        <v>12</v>
      </c>
      <c r="O12" s="88">
        <v>1</v>
      </c>
      <c r="P12" s="89">
        <v>0</v>
      </c>
      <c r="Q12" s="90">
        <f>O12+P12</f>
        <v>1</v>
      </c>
      <c r="R12" s="80">
        <f>IFERROR(Q12/N12,"-")</f>
        <v>0.083333333333333</v>
      </c>
      <c r="S12" s="79">
        <v>1</v>
      </c>
      <c r="T12" s="79">
        <v>1</v>
      </c>
      <c r="U12" s="80">
        <f>IFERROR(T12/(Q12),"-")</f>
        <v>1</v>
      </c>
      <c r="V12" s="81">
        <f>IFERROR(K12/SUM(Q12:Q17),"-")</f>
        <v>22000</v>
      </c>
      <c r="W12" s="82">
        <v>1</v>
      </c>
      <c r="X12" s="80">
        <f>IF(Q12=0,"-",W12/Q12)</f>
        <v>1</v>
      </c>
      <c r="Y12" s="181">
        <v>3000</v>
      </c>
      <c r="Z12" s="182">
        <f>IFERROR(Y12/Q12,"-")</f>
        <v>3000</v>
      </c>
      <c r="AA12" s="182">
        <f>IFERROR(Y12/W12,"-")</f>
        <v>3000</v>
      </c>
      <c r="AB12" s="176">
        <f>SUM(Y12:Y17)-SUM(K12:K17)</f>
        <v>-125000</v>
      </c>
      <c r="AC12" s="83">
        <f>SUM(Y12:Y17)/SUM(K12:K17)</f>
        <v>0.43181818181818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1</v>
      </c>
      <c r="BZ12" s="125">
        <v>1</v>
      </c>
      <c r="CA12" s="126">
        <f>IFERROR(BZ12/BX12,"-")</f>
        <v>1</v>
      </c>
      <c r="CB12" s="127">
        <v>3000</v>
      </c>
      <c r="CC12" s="128">
        <f>IFERROR(CB12/BX12,"-")</f>
        <v>3000</v>
      </c>
      <c r="CD12" s="129">
        <v>1</v>
      </c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3000</v>
      </c>
      <c r="CR12" s="138">
        <v>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80</v>
      </c>
      <c r="C13" s="184" t="s">
        <v>58</v>
      </c>
      <c r="D13" s="184"/>
      <c r="E13" s="184" t="s">
        <v>59</v>
      </c>
      <c r="F13" s="184" t="s">
        <v>74</v>
      </c>
      <c r="G13" s="184" t="s">
        <v>61</v>
      </c>
      <c r="H13" s="87" t="s">
        <v>78</v>
      </c>
      <c r="I13" s="87" t="s">
        <v>69</v>
      </c>
      <c r="J13" s="185" t="s">
        <v>70</v>
      </c>
      <c r="K13" s="176"/>
      <c r="L13" s="79">
        <v>3</v>
      </c>
      <c r="M13" s="79">
        <v>0</v>
      </c>
      <c r="N13" s="79">
        <v>21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81</v>
      </c>
      <c r="C14" s="184" t="s">
        <v>58</v>
      </c>
      <c r="D14" s="184"/>
      <c r="E14" s="184" t="s">
        <v>82</v>
      </c>
      <c r="F14" s="184" t="s">
        <v>83</v>
      </c>
      <c r="G14" s="184" t="s">
        <v>61</v>
      </c>
      <c r="H14" s="87" t="s">
        <v>78</v>
      </c>
      <c r="I14" s="87" t="s">
        <v>69</v>
      </c>
      <c r="J14" s="186" t="s">
        <v>84</v>
      </c>
      <c r="K14" s="176"/>
      <c r="L14" s="79">
        <v>3</v>
      </c>
      <c r="M14" s="79">
        <v>0</v>
      </c>
      <c r="N14" s="79">
        <v>19</v>
      </c>
      <c r="O14" s="88">
        <v>1</v>
      </c>
      <c r="P14" s="89">
        <v>0</v>
      </c>
      <c r="Q14" s="90">
        <f>O14+P14</f>
        <v>1</v>
      </c>
      <c r="R14" s="80">
        <f>IFERROR(Q14/N14,"-")</f>
        <v>0.052631578947368</v>
      </c>
      <c r="S14" s="79">
        <v>0</v>
      </c>
      <c r="T14" s="79">
        <v>1</v>
      </c>
      <c r="U14" s="80">
        <f>IFERROR(T14/(Q14),"-")</f>
        <v>1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1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86</v>
      </c>
      <c r="F15" s="184" t="s">
        <v>87</v>
      </c>
      <c r="G15" s="184" t="s">
        <v>61</v>
      </c>
      <c r="H15" s="87" t="s">
        <v>78</v>
      </c>
      <c r="I15" s="87" t="s">
        <v>69</v>
      </c>
      <c r="J15" s="186" t="s">
        <v>88</v>
      </c>
      <c r="K15" s="176"/>
      <c r="L15" s="79">
        <v>2</v>
      </c>
      <c r="M15" s="79">
        <v>0</v>
      </c>
      <c r="N15" s="79">
        <v>6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90</v>
      </c>
      <c r="F16" s="184" t="s">
        <v>91</v>
      </c>
      <c r="G16" s="184" t="s">
        <v>61</v>
      </c>
      <c r="H16" s="87" t="s">
        <v>78</v>
      </c>
      <c r="I16" s="87" t="s">
        <v>69</v>
      </c>
      <c r="J16" s="87"/>
      <c r="K16" s="176"/>
      <c r="L16" s="79">
        <v>1</v>
      </c>
      <c r="M16" s="79">
        <v>0</v>
      </c>
      <c r="N16" s="79">
        <v>3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92</v>
      </c>
      <c r="C17" s="184" t="s">
        <v>58</v>
      </c>
      <c r="D17" s="184"/>
      <c r="E17" s="184" t="s">
        <v>93</v>
      </c>
      <c r="F17" s="184" t="s">
        <v>93</v>
      </c>
      <c r="G17" s="184" t="s">
        <v>66</v>
      </c>
      <c r="H17" s="87" t="s">
        <v>94</v>
      </c>
      <c r="I17" s="87"/>
      <c r="J17" s="87"/>
      <c r="K17" s="176"/>
      <c r="L17" s="79">
        <v>62</v>
      </c>
      <c r="M17" s="79">
        <v>28</v>
      </c>
      <c r="N17" s="79">
        <v>16</v>
      </c>
      <c r="O17" s="88">
        <v>8</v>
      </c>
      <c r="P17" s="89">
        <v>0</v>
      </c>
      <c r="Q17" s="90">
        <f>O17+P17</f>
        <v>8</v>
      </c>
      <c r="R17" s="80">
        <f>IFERROR(Q17/N17,"-")</f>
        <v>0.5</v>
      </c>
      <c r="S17" s="79">
        <v>6</v>
      </c>
      <c r="T17" s="79">
        <v>2</v>
      </c>
      <c r="U17" s="80">
        <f>IFERROR(T17/(Q17),"-")</f>
        <v>0.25</v>
      </c>
      <c r="V17" s="81"/>
      <c r="W17" s="82">
        <v>3</v>
      </c>
      <c r="X17" s="80">
        <f>IF(Q17=0,"-",W17/Q17)</f>
        <v>0.375</v>
      </c>
      <c r="Y17" s="181">
        <v>92000</v>
      </c>
      <c r="Z17" s="182">
        <f>IFERROR(Y17/Q17,"-")</f>
        <v>11500</v>
      </c>
      <c r="AA17" s="182">
        <f>IFERROR(Y17/W17,"-")</f>
        <v>30666.666666667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5</v>
      </c>
      <c r="BP17" s="117">
        <f>IF(Q17=0,"",IF(BO17=0,"",(BO17/Q17)))</f>
        <v>0.625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3</v>
      </c>
      <c r="BY17" s="124">
        <f>IF(Q17=0,"",IF(BX17=0,"",(BX17/Q17)))</f>
        <v>0.375</v>
      </c>
      <c r="BZ17" s="125">
        <v>3</v>
      </c>
      <c r="CA17" s="126">
        <f>IFERROR(BZ17/BX17,"-")</f>
        <v>1</v>
      </c>
      <c r="CB17" s="127">
        <v>92000</v>
      </c>
      <c r="CC17" s="128">
        <f>IFERROR(CB17/BX17,"-")</f>
        <v>30666.666666667</v>
      </c>
      <c r="CD17" s="129"/>
      <c r="CE17" s="129"/>
      <c r="CF17" s="129">
        <v>3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92000</v>
      </c>
      <c r="CR17" s="138">
        <v>49000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1.972</v>
      </c>
      <c r="B18" s="184" t="s">
        <v>95</v>
      </c>
      <c r="C18" s="184" t="s">
        <v>58</v>
      </c>
      <c r="D18" s="184"/>
      <c r="E18" s="184" t="s">
        <v>96</v>
      </c>
      <c r="F18" s="184" t="s">
        <v>60</v>
      </c>
      <c r="G18" s="184" t="s">
        <v>61</v>
      </c>
      <c r="H18" s="87" t="s">
        <v>97</v>
      </c>
      <c r="I18" s="87" t="s">
        <v>98</v>
      </c>
      <c r="J18" s="87" t="s">
        <v>99</v>
      </c>
      <c r="K18" s="176">
        <v>250000</v>
      </c>
      <c r="L18" s="79">
        <v>18</v>
      </c>
      <c r="M18" s="79">
        <v>0</v>
      </c>
      <c r="N18" s="79">
        <v>82</v>
      </c>
      <c r="O18" s="88">
        <v>4</v>
      </c>
      <c r="P18" s="89">
        <v>0</v>
      </c>
      <c r="Q18" s="90">
        <f>O18+P18</f>
        <v>4</v>
      </c>
      <c r="R18" s="80">
        <f>IFERROR(Q18/N18,"-")</f>
        <v>0.048780487804878</v>
      </c>
      <c r="S18" s="79">
        <v>3</v>
      </c>
      <c r="T18" s="79">
        <v>0</v>
      </c>
      <c r="U18" s="80">
        <f>IFERROR(T18/(Q18),"-")</f>
        <v>0</v>
      </c>
      <c r="V18" s="81">
        <f>IFERROR(K18/SUM(Q18:Q19),"-")</f>
        <v>17857.142857143</v>
      </c>
      <c r="W18" s="82">
        <v>2</v>
      </c>
      <c r="X18" s="80">
        <f>IF(Q18=0,"-",W18/Q18)</f>
        <v>0.5</v>
      </c>
      <c r="Y18" s="181">
        <v>33000</v>
      </c>
      <c r="Z18" s="182">
        <f>IFERROR(Y18/Q18,"-")</f>
        <v>8250</v>
      </c>
      <c r="AA18" s="182">
        <f>IFERROR(Y18/W18,"-")</f>
        <v>16500</v>
      </c>
      <c r="AB18" s="176">
        <f>SUM(Y18:Y19)-SUM(K18:K19)</f>
        <v>243000</v>
      </c>
      <c r="AC18" s="83">
        <f>SUM(Y18:Y19)/SUM(K18:K19)</f>
        <v>1.972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0.25</v>
      </c>
      <c r="BH18" s="109">
        <v>1</v>
      </c>
      <c r="BI18" s="111">
        <f>IFERROR(BH18/BF18,"-")</f>
        <v>1</v>
      </c>
      <c r="BJ18" s="112">
        <v>3000</v>
      </c>
      <c r="BK18" s="113">
        <f>IFERROR(BJ18/BF18,"-")</f>
        <v>3000</v>
      </c>
      <c r="BL18" s="114">
        <v>1</v>
      </c>
      <c r="BM18" s="114"/>
      <c r="BN18" s="114"/>
      <c r="BO18" s="116">
        <v>2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0.25</v>
      </c>
      <c r="BZ18" s="125">
        <v>1</v>
      </c>
      <c r="CA18" s="126">
        <f>IFERROR(BZ18/BX18,"-")</f>
        <v>1</v>
      </c>
      <c r="CB18" s="127">
        <v>30000</v>
      </c>
      <c r="CC18" s="128">
        <f>IFERROR(CB18/BX18,"-")</f>
        <v>30000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33000</v>
      </c>
      <c r="CR18" s="138">
        <v>30000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100</v>
      </c>
      <c r="C19" s="184" t="s">
        <v>58</v>
      </c>
      <c r="D19" s="184"/>
      <c r="E19" s="184" t="s">
        <v>96</v>
      </c>
      <c r="F19" s="184" t="s">
        <v>60</v>
      </c>
      <c r="G19" s="184" t="s">
        <v>66</v>
      </c>
      <c r="H19" s="87"/>
      <c r="I19" s="87"/>
      <c r="J19" s="87"/>
      <c r="K19" s="176"/>
      <c r="L19" s="79">
        <v>53</v>
      </c>
      <c r="M19" s="79">
        <v>34</v>
      </c>
      <c r="N19" s="79">
        <v>21</v>
      </c>
      <c r="O19" s="88">
        <v>10</v>
      </c>
      <c r="P19" s="89">
        <v>0</v>
      </c>
      <c r="Q19" s="90">
        <f>O19+P19</f>
        <v>10</v>
      </c>
      <c r="R19" s="80">
        <f>IFERROR(Q19/N19,"-")</f>
        <v>0.47619047619048</v>
      </c>
      <c r="S19" s="79">
        <v>4</v>
      </c>
      <c r="T19" s="79">
        <v>5</v>
      </c>
      <c r="U19" s="80">
        <f>IFERROR(T19/(Q19),"-")</f>
        <v>0.5</v>
      </c>
      <c r="V19" s="81"/>
      <c r="W19" s="82">
        <v>6</v>
      </c>
      <c r="X19" s="80">
        <f>IF(Q19=0,"-",W19/Q19)</f>
        <v>0.6</v>
      </c>
      <c r="Y19" s="181">
        <v>460000</v>
      </c>
      <c r="Z19" s="182">
        <f>IFERROR(Y19/Q19,"-")</f>
        <v>46000</v>
      </c>
      <c r="AA19" s="182">
        <f>IFERROR(Y19/W19,"-")</f>
        <v>76666.666666667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0.2</v>
      </c>
      <c r="BH19" s="109">
        <v>1</v>
      </c>
      <c r="BI19" s="111">
        <f>IFERROR(BH19/BF19,"-")</f>
        <v>0.5</v>
      </c>
      <c r="BJ19" s="112">
        <v>3000</v>
      </c>
      <c r="BK19" s="113">
        <f>IFERROR(BJ19/BF19,"-")</f>
        <v>1500</v>
      </c>
      <c r="BL19" s="114">
        <v>1</v>
      </c>
      <c r="BM19" s="114"/>
      <c r="BN19" s="114"/>
      <c r="BO19" s="116">
        <v>4</v>
      </c>
      <c r="BP19" s="117">
        <f>IF(Q19=0,"",IF(BO19=0,"",(BO19/Q19)))</f>
        <v>0.4</v>
      </c>
      <c r="BQ19" s="118">
        <v>3</v>
      </c>
      <c r="BR19" s="119">
        <f>IFERROR(BQ19/BO19,"-")</f>
        <v>0.75</v>
      </c>
      <c r="BS19" s="120">
        <v>44000</v>
      </c>
      <c r="BT19" s="121">
        <f>IFERROR(BS19/BO19,"-")</f>
        <v>11000</v>
      </c>
      <c r="BU19" s="122">
        <v>1</v>
      </c>
      <c r="BV19" s="122">
        <v>1</v>
      </c>
      <c r="BW19" s="122">
        <v>1</v>
      </c>
      <c r="BX19" s="123">
        <v>3</v>
      </c>
      <c r="BY19" s="124">
        <f>IF(Q19=0,"",IF(BX19=0,"",(BX19/Q19)))</f>
        <v>0.3</v>
      </c>
      <c r="BZ19" s="125">
        <v>1</v>
      </c>
      <c r="CA19" s="126">
        <f>IFERROR(BZ19/BX19,"-")</f>
        <v>0.33333333333333</v>
      </c>
      <c r="CB19" s="127">
        <v>15000</v>
      </c>
      <c r="CC19" s="128">
        <f>IFERROR(CB19/BX19,"-")</f>
        <v>5000</v>
      </c>
      <c r="CD19" s="129"/>
      <c r="CE19" s="129"/>
      <c r="CF19" s="129">
        <v>1</v>
      </c>
      <c r="CG19" s="130">
        <v>1</v>
      </c>
      <c r="CH19" s="131">
        <f>IF(Q19=0,"",IF(CG19=0,"",(CG19/Q19)))</f>
        <v>0.1</v>
      </c>
      <c r="CI19" s="132">
        <v>1</v>
      </c>
      <c r="CJ19" s="133">
        <f>IFERROR(CI19/CG19,"-")</f>
        <v>1</v>
      </c>
      <c r="CK19" s="134">
        <v>408000</v>
      </c>
      <c r="CL19" s="135">
        <f>IFERROR(CK19/CG19,"-")</f>
        <v>408000</v>
      </c>
      <c r="CM19" s="136"/>
      <c r="CN19" s="136"/>
      <c r="CO19" s="136">
        <v>1</v>
      </c>
      <c r="CP19" s="137">
        <v>6</v>
      </c>
      <c r="CQ19" s="138">
        <v>460000</v>
      </c>
      <c r="CR19" s="138">
        <v>408000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3.2733333333333</v>
      </c>
      <c r="B20" s="184" t="s">
        <v>101</v>
      </c>
      <c r="C20" s="184" t="s">
        <v>58</v>
      </c>
      <c r="D20" s="184"/>
      <c r="E20" s="184" t="s">
        <v>86</v>
      </c>
      <c r="F20" s="184" t="s">
        <v>102</v>
      </c>
      <c r="G20" s="184" t="s">
        <v>61</v>
      </c>
      <c r="H20" s="87" t="s">
        <v>103</v>
      </c>
      <c r="I20" s="87" t="s">
        <v>104</v>
      </c>
      <c r="J20" s="87" t="s">
        <v>105</v>
      </c>
      <c r="K20" s="176">
        <v>300000</v>
      </c>
      <c r="L20" s="79">
        <v>10</v>
      </c>
      <c r="M20" s="79">
        <v>0</v>
      </c>
      <c r="N20" s="79">
        <v>45</v>
      </c>
      <c r="O20" s="88">
        <v>3</v>
      </c>
      <c r="P20" s="89">
        <v>0</v>
      </c>
      <c r="Q20" s="90">
        <f>O20+P20</f>
        <v>3</v>
      </c>
      <c r="R20" s="80">
        <f>IFERROR(Q20/N20,"-")</f>
        <v>0.066666666666667</v>
      </c>
      <c r="S20" s="79">
        <v>3</v>
      </c>
      <c r="T20" s="79">
        <v>0</v>
      </c>
      <c r="U20" s="80">
        <f>IFERROR(T20/(Q20),"-")</f>
        <v>0</v>
      </c>
      <c r="V20" s="81">
        <f>IFERROR(K20/SUM(Q20:Q24),"-")</f>
        <v>13043.47826087</v>
      </c>
      <c r="W20" s="82">
        <v>3</v>
      </c>
      <c r="X20" s="80">
        <f>IF(Q20=0,"-",W20/Q20)</f>
        <v>1</v>
      </c>
      <c r="Y20" s="181">
        <v>132000</v>
      </c>
      <c r="Z20" s="182">
        <f>IFERROR(Y20/Q20,"-")</f>
        <v>44000</v>
      </c>
      <c r="AA20" s="182">
        <f>IFERROR(Y20/W20,"-")</f>
        <v>44000</v>
      </c>
      <c r="AB20" s="176">
        <f>SUM(Y20:Y24)-SUM(K20:K24)</f>
        <v>682000</v>
      </c>
      <c r="AC20" s="83">
        <f>SUM(Y20:Y24)/SUM(K20:K24)</f>
        <v>3.2733333333333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>
        <v>1</v>
      </c>
      <c r="BI20" s="111">
        <f>IFERROR(BH20/BF20,"-")</f>
        <v>1</v>
      </c>
      <c r="BJ20" s="112">
        <v>8000</v>
      </c>
      <c r="BK20" s="113">
        <f>IFERROR(BJ20/BF20,"-")</f>
        <v>8000</v>
      </c>
      <c r="BL20" s="114"/>
      <c r="BM20" s="114">
        <v>1</v>
      </c>
      <c r="BN20" s="114"/>
      <c r="BO20" s="116">
        <v>1</v>
      </c>
      <c r="BP20" s="117">
        <f>IF(Q20=0,"",IF(BO20=0,"",(BO20/Q20)))</f>
        <v>0.33333333333333</v>
      </c>
      <c r="BQ20" s="118">
        <v>1</v>
      </c>
      <c r="BR20" s="119">
        <f>IFERROR(BQ20/BO20,"-")</f>
        <v>1</v>
      </c>
      <c r="BS20" s="120">
        <v>3000</v>
      </c>
      <c r="BT20" s="121">
        <f>IFERROR(BS20/BO20,"-")</f>
        <v>3000</v>
      </c>
      <c r="BU20" s="122">
        <v>1</v>
      </c>
      <c r="BV20" s="122"/>
      <c r="BW20" s="122"/>
      <c r="BX20" s="123">
        <v>1</v>
      </c>
      <c r="BY20" s="124">
        <f>IF(Q20=0,"",IF(BX20=0,"",(BX20/Q20)))</f>
        <v>0.33333333333333</v>
      </c>
      <c r="BZ20" s="125">
        <v>1</v>
      </c>
      <c r="CA20" s="126">
        <f>IFERROR(BZ20/BX20,"-")</f>
        <v>1</v>
      </c>
      <c r="CB20" s="127">
        <v>121000</v>
      </c>
      <c r="CC20" s="128">
        <f>IFERROR(CB20/BX20,"-")</f>
        <v>121000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3</v>
      </c>
      <c r="CQ20" s="138">
        <v>132000</v>
      </c>
      <c r="CR20" s="138">
        <v>121000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/>
      <c r="B21" s="184" t="s">
        <v>106</v>
      </c>
      <c r="C21" s="184" t="s">
        <v>58</v>
      </c>
      <c r="D21" s="184"/>
      <c r="E21" s="184" t="s">
        <v>86</v>
      </c>
      <c r="F21" s="184" t="s">
        <v>107</v>
      </c>
      <c r="G21" s="184" t="s">
        <v>61</v>
      </c>
      <c r="H21" s="87"/>
      <c r="I21" s="87" t="s">
        <v>104</v>
      </c>
      <c r="J21" s="87"/>
      <c r="K21" s="176"/>
      <c r="L21" s="79">
        <v>6</v>
      </c>
      <c r="M21" s="79">
        <v>0</v>
      </c>
      <c r="N21" s="79">
        <v>21</v>
      </c>
      <c r="O21" s="88">
        <v>0</v>
      </c>
      <c r="P21" s="89">
        <v>0</v>
      </c>
      <c r="Q21" s="90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108</v>
      </c>
      <c r="C22" s="184" t="s">
        <v>58</v>
      </c>
      <c r="D22" s="184"/>
      <c r="E22" s="184" t="s">
        <v>86</v>
      </c>
      <c r="F22" s="184" t="s">
        <v>109</v>
      </c>
      <c r="G22" s="184" t="s">
        <v>61</v>
      </c>
      <c r="H22" s="87"/>
      <c r="I22" s="87" t="s">
        <v>104</v>
      </c>
      <c r="J22" s="87"/>
      <c r="K22" s="176"/>
      <c r="L22" s="79">
        <v>10</v>
      </c>
      <c r="M22" s="79">
        <v>0</v>
      </c>
      <c r="N22" s="79">
        <v>62</v>
      </c>
      <c r="O22" s="88">
        <v>4</v>
      </c>
      <c r="P22" s="89">
        <v>0</v>
      </c>
      <c r="Q22" s="90">
        <f>O22+P22</f>
        <v>4</v>
      </c>
      <c r="R22" s="80">
        <f>IFERROR(Q22/N22,"-")</f>
        <v>0.064516129032258</v>
      </c>
      <c r="S22" s="79">
        <v>1</v>
      </c>
      <c r="T22" s="79">
        <v>1</v>
      </c>
      <c r="U22" s="80">
        <f>IFERROR(T22/(Q22),"-")</f>
        <v>0.25</v>
      </c>
      <c r="V22" s="81"/>
      <c r="W22" s="82">
        <v>1</v>
      </c>
      <c r="X22" s="80">
        <f>IF(Q22=0,"-",W22/Q22)</f>
        <v>0.25</v>
      </c>
      <c r="Y22" s="181">
        <v>8000</v>
      </c>
      <c r="Z22" s="182">
        <f>IFERROR(Y22/Q22,"-")</f>
        <v>2000</v>
      </c>
      <c r="AA22" s="182">
        <f>IFERROR(Y22/W22,"-")</f>
        <v>8000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2</v>
      </c>
      <c r="AO22" s="98">
        <f>IF(Q22=0,"",IF(AN22=0,"",(AN22/Q22)))</f>
        <v>0.5</v>
      </c>
      <c r="AP22" s="97">
        <v>1</v>
      </c>
      <c r="AQ22" s="99">
        <f>IFERROR(AP22/AN22,"-")</f>
        <v>0.5</v>
      </c>
      <c r="AR22" s="100">
        <v>8000</v>
      </c>
      <c r="AS22" s="101">
        <f>IFERROR(AR22/AN22,"-")</f>
        <v>4000</v>
      </c>
      <c r="AT22" s="102"/>
      <c r="AU22" s="102">
        <v>1</v>
      </c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0.25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0.25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8000</v>
      </c>
      <c r="CR22" s="138">
        <v>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110</v>
      </c>
      <c r="C23" s="184" t="s">
        <v>58</v>
      </c>
      <c r="D23" s="184"/>
      <c r="E23" s="184" t="s">
        <v>86</v>
      </c>
      <c r="F23" s="184" t="s">
        <v>111</v>
      </c>
      <c r="G23" s="184" t="s">
        <v>61</v>
      </c>
      <c r="H23" s="87"/>
      <c r="I23" s="87" t="s">
        <v>104</v>
      </c>
      <c r="J23" s="87"/>
      <c r="K23" s="176"/>
      <c r="L23" s="79">
        <v>3</v>
      </c>
      <c r="M23" s="79">
        <v>0</v>
      </c>
      <c r="N23" s="79">
        <v>43</v>
      </c>
      <c r="O23" s="88">
        <v>0</v>
      </c>
      <c r="P23" s="89">
        <v>0</v>
      </c>
      <c r="Q23" s="90">
        <f>O23+P23</f>
        <v>0</v>
      </c>
      <c r="R23" s="80">
        <f>IFERROR(Q23/N23,"-")</f>
        <v>0</v>
      </c>
      <c r="S23" s="79">
        <v>0</v>
      </c>
      <c r="T23" s="79">
        <v>0</v>
      </c>
      <c r="U23" s="80" t="str">
        <f>IFERROR(T23/(Q23),"-")</f>
        <v>-</v>
      </c>
      <c r="V23" s="81"/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/>
      <c r="AC23" s="83"/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112</v>
      </c>
      <c r="C24" s="184" t="s">
        <v>58</v>
      </c>
      <c r="D24" s="184"/>
      <c r="E24" s="184" t="s">
        <v>93</v>
      </c>
      <c r="F24" s="184" t="s">
        <v>93</v>
      </c>
      <c r="G24" s="184" t="s">
        <v>66</v>
      </c>
      <c r="H24" s="87"/>
      <c r="I24" s="87"/>
      <c r="J24" s="87"/>
      <c r="K24" s="176"/>
      <c r="L24" s="79">
        <v>122</v>
      </c>
      <c r="M24" s="79">
        <v>79</v>
      </c>
      <c r="N24" s="79">
        <v>50</v>
      </c>
      <c r="O24" s="88">
        <v>16</v>
      </c>
      <c r="P24" s="89">
        <v>0</v>
      </c>
      <c r="Q24" s="90">
        <f>O24+P24</f>
        <v>16</v>
      </c>
      <c r="R24" s="80">
        <f>IFERROR(Q24/N24,"-")</f>
        <v>0.32</v>
      </c>
      <c r="S24" s="79">
        <v>12</v>
      </c>
      <c r="T24" s="79">
        <v>0</v>
      </c>
      <c r="U24" s="80">
        <f>IFERROR(T24/(Q24),"-")</f>
        <v>0</v>
      </c>
      <c r="V24" s="81"/>
      <c r="W24" s="82">
        <v>10</v>
      </c>
      <c r="X24" s="80">
        <f>IF(Q24=0,"-",W24/Q24)</f>
        <v>0.625</v>
      </c>
      <c r="Y24" s="181">
        <v>842000</v>
      </c>
      <c r="Z24" s="182">
        <f>IFERROR(Y24/Q24,"-")</f>
        <v>52625</v>
      </c>
      <c r="AA24" s="182">
        <f>IFERROR(Y24/W24,"-")</f>
        <v>84200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0.125</v>
      </c>
      <c r="BH24" s="109">
        <v>1</v>
      </c>
      <c r="BI24" s="111">
        <f>IFERROR(BH24/BF24,"-")</f>
        <v>0.5</v>
      </c>
      <c r="BJ24" s="112">
        <v>5000</v>
      </c>
      <c r="BK24" s="113">
        <f>IFERROR(BJ24/BF24,"-")</f>
        <v>2500</v>
      </c>
      <c r="BL24" s="114">
        <v>1</v>
      </c>
      <c r="BM24" s="114"/>
      <c r="BN24" s="114"/>
      <c r="BO24" s="116">
        <v>7</v>
      </c>
      <c r="BP24" s="117">
        <f>IF(Q24=0,"",IF(BO24=0,"",(BO24/Q24)))</f>
        <v>0.4375</v>
      </c>
      <c r="BQ24" s="118">
        <v>3</v>
      </c>
      <c r="BR24" s="119">
        <f>IFERROR(BQ24/BO24,"-")</f>
        <v>0.42857142857143</v>
      </c>
      <c r="BS24" s="120">
        <v>213000</v>
      </c>
      <c r="BT24" s="121">
        <f>IFERROR(BS24/BO24,"-")</f>
        <v>30428.571428571</v>
      </c>
      <c r="BU24" s="122"/>
      <c r="BV24" s="122"/>
      <c r="BW24" s="122">
        <v>3</v>
      </c>
      <c r="BX24" s="123">
        <v>3</v>
      </c>
      <c r="BY24" s="124">
        <f>IF(Q24=0,"",IF(BX24=0,"",(BX24/Q24)))</f>
        <v>0.1875</v>
      </c>
      <c r="BZ24" s="125">
        <v>3</v>
      </c>
      <c r="CA24" s="126">
        <f>IFERROR(BZ24/BX24,"-")</f>
        <v>1</v>
      </c>
      <c r="CB24" s="127">
        <v>100000</v>
      </c>
      <c r="CC24" s="128">
        <f>IFERROR(CB24/BX24,"-")</f>
        <v>33333.333333333</v>
      </c>
      <c r="CD24" s="129"/>
      <c r="CE24" s="129"/>
      <c r="CF24" s="129">
        <v>3</v>
      </c>
      <c r="CG24" s="130">
        <v>4</v>
      </c>
      <c r="CH24" s="131">
        <f>IF(Q24=0,"",IF(CG24=0,"",(CG24/Q24)))</f>
        <v>0.25</v>
      </c>
      <c r="CI24" s="132">
        <v>3</v>
      </c>
      <c r="CJ24" s="133">
        <f>IFERROR(CI24/CG24,"-")</f>
        <v>0.75</v>
      </c>
      <c r="CK24" s="134">
        <v>524000</v>
      </c>
      <c r="CL24" s="135">
        <f>IFERROR(CK24/CG24,"-")</f>
        <v>131000</v>
      </c>
      <c r="CM24" s="136"/>
      <c r="CN24" s="136"/>
      <c r="CO24" s="136">
        <v>3</v>
      </c>
      <c r="CP24" s="137">
        <v>10</v>
      </c>
      <c r="CQ24" s="138">
        <v>842000</v>
      </c>
      <c r="CR24" s="138">
        <v>287000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1.0492307692308</v>
      </c>
      <c r="B25" s="184" t="s">
        <v>113</v>
      </c>
      <c r="C25" s="184" t="s">
        <v>58</v>
      </c>
      <c r="D25" s="184"/>
      <c r="E25" s="184" t="s">
        <v>86</v>
      </c>
      <c r="F25" s="184" t="s">
        <v>102</v>
      </c>
      <c r="G25" s="184" t="s">
        <v>61</v>
      </c>
      <c r="H25" s="87" t="s">
        <v>114</v>
      </c>
      <c r="I25" s="87" t="s">
        <v>104</v>
      </c>
      <c r="J25" s="87" t="s">
        <v>105</v>
      </c>
      <c r="K25" s="176">
        <v>325000</v>
      </c>
      <c r="L25" s="79">
        <v>6</v>
      </c>
      <c r="M25" s="79">
        <v>0</v>
      </c>
      <c r="N25" s="79">
        <v>30</v>
      </c>
      <c r="O25" s="88">
        <v>0</v>
      </c>
      <c r="P25" s="89">
        <v>0</v>
      </c>
      <c r="Q25" s="90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>
        <f>IFERROR(K25/SUM(Q25:Q28),"-")</f>
        <v>20312.5</v>
      </c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>
        <f>SUM(Y25:Y28)-SUM(K25:K28)</f>
        <v>16000</v>
      </c>
      <c r="AC25" s="83">
        <f>SUM(Y25:Y28)/SUM(K25:K28)</f>
        <v>1.0492307692308</v>
      </c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115</v>
      </c>
      <c r="C26" s="184" t="s">
        <v>58</v>
      </c>
      <c r="D26" s="184"/>
      <c r="E26" s="184" t="s">
        <v>86</v>
      </c>
      <c r="F26" s="184" t="s">
        <v>107</v>
      </c>
      <c r="G26" s="184" t="s">
        <v>61</v>
      </c>
      <c r="H26" s="87" t="s">
        <v>114</v>
      </c>
      <c r="I26" s="87" t="s">
        <v>116</v>
      </c>
      <c r="J26" s="87"/>
      <c r="K26" s="176"/>
      <c r="L26" s="79">
        <v>3</v>
      </c>
      <c r="M26" s="79">
        <v>0</v>
      </c>
      <c r="N26" s="79">
        <v>20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/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/>
      <c r="AC26" s="83"/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117</v>
      </c>
      <c r="C27" s="184" t="s">
        <v>58</v>
      </c>
      <c r="D27" s="184"/>
      <c r="E27" s="184" t="s">
        <v>86</v>
      </c>
      <c r="F27" s="184" t="s">
        <v>111</v>
      </c>
      <c r="G27" s="184" t="s">
        <v>61</v>
      </c>
      <c r="H27" s="87" t="s">
        <v>114</v>
      </c>
      <c r="I27" s="87" t="s">
        <v>118</v>
      </c>
      <c r="J27" s="87"/>
      <c r="K27" s="176"/>
      <c r="L27" s="79">
        <v>17</v>
      </c>
      <c r="M27" s="79">
        <v>0</v>
      </c>
      <c r="N27" s="79">
        <v>96</v>
      </c>
      <c r="O27" s="88">
        <v>3</v>
      </c>
      <c r="P27" s="89">
        <v>0</v>
      </c>
      <c r="Q27" s="90">
        <f>O27+P27</f>
        <v>3</v>
      </c>
      <c r="R27" s="80">
        <f>IFERROR(Q27/N27,"-")</f>
        <v>0.03125</v>
      </c>
      <c r="S27" s="79">
        <v>1</v>
      </c>
      <c r="T27" s="79">
        <v>2</v>
      </c>
      <c r="U27" s="80">
        <f>IFERROR(T27/(Q27),"-")</f>
        <v>0.66666666666667</v>
      </c>
      <c r="V27" s="81"/>
      <c r="W27" s="82">
        <v>1</v>
      </c>
      <c r="X27" s="80">
        <f>IF(Q27=0,"-",W27/Q27)</f>
        <v>0.33333333333333</v>
      </c>
      <c r="Y27" s="181">
        <v>31000</v>
      </c>
      <c r="Z27" s="182">
        <f>IFERROR(Y27/Q27,"-")</f>
        <v>10333.333333333</v>
      </c>
      <c r="AA27" s="182">
        <f>IFERROR(Y27/W27,"-")</f>
        <v>31000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0.33333333333333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1</v>
      </c>
      <c r="BP27" s="117">
        <f>IF(Q27=0,"",IF(BO27=0,"",(BO27/Q27)))</f>
        <v>0.33333333333333</v>
      </c>
      <c r="BQ27" s="118">
        <v>1</v>
      </c>
      <c r="BR27" s="119">
        <f>IFERROR(BQ27/BO27,"-")</f>
        <v>1</v>
      </c>
      <c r="BS27" s="120">
        <v>31000</v>
      </c>
      <c r="BT27" s="121">
        <f>IFERROR(BS27/BO27,"-")</f>
        <v>31000</v>
      </c>
      <c r="BU27" s="122"/>
      <c r="BV27" s="122"/>
      <c r="BW27" s="122">
        <v>1</v>
      </c>
      <c r="BX27" s="123">
        <v>1</v>
      </c>
      <c r="BY27" s="124">
        <f>IF(Q27=0,"",IF(BX27=0,"",(BX27/Q27)))</f>
        <v>0.33333333333333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31000</v>
      </c>
      <c r="CR27" s="138">
        <v>31000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119</v>
      </c>
      <c r="C28" s="184" t="s">
        <v>58</v>
      </c>
      <c r="D28" s="184"/>
      <c r="E28" s="184" t="s">
        <v>93</v>
      </c>
      <c r="F28" s="184" t="s">
        <v>93</v>
      </c>
      <c r="G28" s="184" t="s">
        <v>66</v>
      </c>
      <c r="H28" s="87"/>
      <c r="I28" s="87"/>
      <c r="J28" s="87"/>
      <c r="K28" s="176"/>
      <c r="L28" s="79">
        <v>103</v>
      </c>
      <c r="M28" s="79">
        <v>56</v>
      </c>
      <c r="N28" s="79">
        <v>16</v>
      </c>
      <c r="O28" s="88">
        <v>13</v>
      </c>
      <c r="P28" s="89">
        <v>0</v>
      </c>
      <c r="Q28" s="90">
        <f>O28+P28</f>
        <v>13</v>
      </c>
      <c r="R28" s="80">
        <f>IFERROR(Q28/N28,"-")</f>
        <v>0.8125</v>
      </c>
      <c r="S28" s="79">
        <v>9</v>
      </c>
      <c r="T28" s="79">
        <v>0</v>
      </c>
      <c r="U28" s="80">
        <f>IFERROR(T28/(Q28),"-")</f>
        <v>0</v>
      </c>
      <c r="V28" s="81"/>
      <c r="W28" s="82">
        <v>6</v>
      </c>
      <c r="X28" s="80">
        <f>IF(Q28=0,"-",W28/Q28)</f>
        <v>0.46153846153846</v>
      </c>
      <c r="Y28" s="181">
        <v>310000</v>
      </c>
      <c r="Z28" s="182">
        <f>IFERROR(Y28/Q28,"-")</f>
        <v>23846.153846154</v>
      </c>
      <c r="AA28" s="182">
        <f>IFERROR(Y28/W28,"-")</f>
        <v>51666.666666667</v>
      </c>
      <c r="AB28" s="176"/>
      <c r="AC28" s="83"/>
      <c r="AD28" s="77"/>
      <c r="AE28" s="91">
        <v>1</v>
      </c>
      <c r="AF28" s="92">
        <f>IF(Q28=0,"",IF(AE28=0,"",(AE28/Q28)))</f>
        <v>0.076923076923077</v>
      </c>
      <c r="AG28" s="91"/>
      <c r="AH28" s="93">
        <f>IFERROR(AG28/AE28,"-")</f>
        <v>0</v>
      </c>
      <c r="AI28" s="94"/>
      <c r="AJ28" s="95">
        <f>IFERROR(AI28/AE28,"-")</f>
        <v>0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0.15384615384615</v>
      </c>
      <c r="BH28" s="109">
        <v>2</v>
      </c>
      <c r="BI28" s="111">
        <f>IFERROR(BH28/BF28,"-")</f>
        <v>1</v>
      </c>
      <c r="BJ28" s="112">
        <v>208000</v>
      </c>
      <c r="BK28" s="113">
        <f>IFERROR(BJ28/BF28,"-")</f>
        <v>104000</v>
      </c>
      <c r="BL28" s="114">
        <v>1</v>
      </c>
      <c r="BM28" s="114"/>
      <c r="BN28" s="114">
        <v>1</v>
      </c>
      <c r="BO28" s="116">
        <v>6</v>
      </c>
      <c r="BP28" s="117">
        <f>IF(Q28=0,"",IF(BO28=0,"",(BO28/Q28)))</f>
        <v>0.46153846153846</v>
      </c>
      <c r="BQ28" s="118">
        <v>2</v>
      </c>
      <c r="BR28" s="119">
        <f>IFERROR(BQ28/BO28,"-")</f>
        <v>0.33333333333333</v>
      </c>
      <c r="BS28" s="120">
        <v>30000</v>
      </c>
      <c r="BT28" s="121">
        <f>IFERROR(BS28/BO28,"-")</f>
        <v>5000</v>
      </c>
      <c r="BU28" s="122">
        <v>1</v>
      </c>
      <c r="BV28" s="122"/>
      <c r="BW28" s="122">
        <v>1</v>
      </c>
      <c r="BX28" s="123">
        <v>4</v>
      </c>
      <c r="BY28" s="124">
        <f>IF(Q28=0,"",IF(BX28=0,"",(BX28/Q28)))</f>
        <v>0.30769230769231</v>
      </c>
      <c r="BZ28" s="125">
        <v>2</v>
      </c>
      <c r="CA28" s="126">
        <f>IFERROR(BZ28/BX28,"-")</f>
        <v>0.5</v>
      </c>
      <c r="CB28" s="127">
        <v>72000</v>
      </c>
      <c r="CC28" s="128">
        <f>IFERROR(CB28/BX28,"-")</f>
        <v>18000</v>
      </c>
      <c r="CD28" s="129"/>
      <c r="CE28" s="129"/>
      <c r="CF28" s="129">
        <v>2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6</v>
      </c>
      <c r="CQ28" s="138">
        <v>310000</v>
      </c>
      <c r="CR28" s="138">
        <v>205000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30"/>
      <c r="B29" s="84"/>
      <c r="C29" s="84"/>
      <c r="D29" s="85"/>
      <c r="E29" s="85"/>
      <c r="F29" s="85"/>
      <c r="G29" s="86"/>
      <c r="H29" s="87"/>
      <c r="I29" s="87"/>
      <c r="J29" s="87"/>
      <c r="K29" s="177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3"/>
      <c r="Z29" s="183"/>
      <c r="AA29" s="183"/>
      <c r="AB29" s="183"/>
      <c r="AC29" s="33"/>
      <c r="AD29" s="57"/>
      <c r="AE29" s="61"/>
      <c r="AF29" s="62"/>
      <c r="AG29" s="61"/>
      <c r="AH29" s="65"/>
      <c r="AI29" s="66"/>
      <c r="AJ29" s="67"/>
      <c r="AK29" s="68"/>
      <c r="AL29" s="68"/>
      <c r="AM29" s="68"/>
      <c r="AN29" s="61"/>
      <c r="AO29" s="62"/>
      <c r="AP29" s="61"/>
      <c r="AQ29" s="65"/>
      <c r="AR29" s="66"/>
      <c r="AS29" s="67"/>
      <c r="AT29" s="68"/>
      <c r="AU29" s="68"/>
      <c r="AV29" s="68"/>
      <c r="AW29" s="61"/>
      <c r="AX29" s="62"/>
      <c r="AY29" s="61"/>
      <c r="AZ29" s="65"/>
      <c r="BA29" s="66"/>
      <c r="BB29" s="67"/>
      <c r="BC29" s="68"/>
      <c r="BD29" s="68"/>
      <c r="BE29" s="68"/>
      <c r="BF29" s="61"/>
      <c r="BG29" s="62"/>
      <c r="BH29" s="61"/>
      <c r="BI29" s="65"/>
      <c r="BJ29" s="66"/>
      <c r="BK29" s="67"/>
      <c r="BL29" s="68"/>
      <c r="BM29" s="68"/>
      <c r="BN29" s="68"/>
      <c r="BO29" s="63"/>
      <c r="BP29" s="64"/>
      <c r="BQ29" s="61"/>
      <c r="BR29" s="65"/>
      <c r="BS29" s="66"/>
      <c r="BT29" s="67"/>
      <c r="BU29" s="68"/>
      <c r="BV29" s="68"/>
      <c r="BW29" s="68"/>
      <c r="BX29" s="63"/>
      <c r="BY29" s="64"/>
      <c r="BZ29" s="61"/>
      <c r="CA29" s="65"/>
      <c r="CB29" s="66"/>
      <c r="CC29" s="67"/>
      <c r="CD29" s="68"/>
      <c r="CE29" s="68"/>
      <c r="CF29" s="68"/>
      <c r="CG29" s="63"/>
      <c r="CH29" s="64"/>
      <c r="CI29" s="61"/>
      <c r="CJ29" s="65"/>
      <c r="CK29" s="66"/>
      <c r="CL29" s="67"/>
      <c r="CM29" s="68"/>
      <c r="CN29" s="68"/>
      <c r="CO29" s="68"/>
      <c r="CP29" s="69"/>
      <c r="CQ29" s="66"/>
      <c r="CR29" s="66"/>
      <c r="CS29" s="66"/>
      <c r="CT29" s="70"/>
    </row>
    <row r="30" spans="1:99">
      <c r="A30" s="30"/>
      <c r="B30" s="37"/>
      <c r="C30" s="37"/>
      <c r="D30" s="21"/>
      <c r="E30" s="21"/>
      <c r="F30" s="21"/>
      <c r="G30" s="22"/>
      <c r="H30" s="36"/>
      <c r="I30" s="36"/>
      <c r="J30" s="73"/>
      <c r="K30" s="178"/>
      <c r="L30" s="34"/>
      <c r="M30" s="34"/>
      <c r="N30" s="31"/>
      <c r="O30" s="23"/>
      <c r="P30" s="23"/>
      <c r="Q30" s="23"/>
      <c r="R30" s="32"/>
      <c r="S30" s="32"/>
      <c r="T30" s="23"/>
      <c r="U30" s="32"/>
      <c r="V30" s="25"/>
      <c r="W30" s="25"/>
      <c r="X30" s="25"/>
      <c r="Y30" s="183"/>
      <c r="Z30" s="183"/>
      <c r="AA30" s="183"/>
      <c r="AB30" s="183"/>
      <c r="AC30" s="33"/>
      <c r="AD30" s="59"/>
      <c r="AE30" s="61"/>
      <c r="AF30" s="62"/>
      <c r="AG30" s="61"/>
      <c r="AH30" s="65"/>
      <c r="AI30" s="66"/>
      <c r="AJ30" s="67"/>
      <c r="AK30" s="68"/>
      <c r="AL30" s="68"/>
      <c r="AM30" s="68"/>
      <c r="AN30" s="61"/>
      <c r="AO30" s="62"/>
      <c r="AP30" s="61"/>
      <c r="AQ30" s="65"/>
      <c r="AR30" s="66"/>
      <c r="AS30" s="67"/>
      <c r="AT30" s="68"/>
      <c r="AU30" s="68"/>
      <c r="AV30" s="68"/>
      <c r="AW30" s="61"/>
      <c r="AX30" s="62"/>
      <c r="AY30" s="61"/>
      <c r="AZ30" s="65"/>
      <c r="BA30" s="66"/>
      <c r="BB30" s="67"/>
      <c r="BC30" s="68"/>
      <c r="BD30" s="68"/>
      <c r="BE30" s="68"/>
      <c r="BF30" s="61"/>
      <c r="BG30" s="62"/>
      <c r="BH30" s="61"/>
      <c r="BI30" s="65"/>
      <c r="BJ30" s="66"/>
      <c r="BK30" s="67"/>
      <c r="BL30" s="68"/>
      <c r="BM30" s="68"/>
      <c r="BN30" s="68"/>
      <c r="BO30" s="63"/>
      <c r="BP30" s="64"/>
      <c r="BQ30" s="61"/>
      <c r="BR30" s="65"/>
      <c r="BS30" s="66"/>
      <c r="BT30" s="67"/>
      <c r="BU30" s="68"/>
      <c r="BV30" s="68"/>
      <c r="BW30" s="68"/>
      <c r="BX30" s="63"/>
      <c r="BY30" s="64"/>
      <c r="BZ30" s="61"/>
      <c r="CA30" s="65"/>
      <c r="CB30" s="66"/>
      <c r="CC30" s="67"/>
      <c r="CD30" s="68"/>
      <c r="CE30" s="68"/>
      <c r="CF30" s="68"/>
      <c r="CG30" s="63"/>
      <c r="CH30" s="64"/>
      <c r="CI30" s="61"/>
      <c r="CJ30" s="65"/>
      <c r="CK30" s="66"/>
      <c r="CL30" s="67"/>
      <c r="CM30" s="68"/>
      <c r="CN30" s="68"/>
      <c r="CO30" s="68"/>
      <c r="CP30" s="69"/>
      <c r="CQ30" s="66"/>
      <c r="CR30" s="66"/>
      <c r="CS30" s="66"/>
      <c r="CT30" s="70"/>
    </row>
    <row r="31" spans="1:99">
      <c r="A31" s="19">
        <f>AC31</f>
        <v>1.4102102102102</v>
      </c>
      <c r="B31" s="39"/>
      <c r="C31" s="39"/>
      <c r="D31" s="39"/>
      <c r="E31" s="39"/>
      <c r="F31" s="39"/>
      <c r="G31" s="39"/>
      <c r="H31" s="40" t="s">
        <v>120</v>
      </c>
      <c r="I31" s="40"/>
      <c r="J31" s="40"/>
      <c r="K31" s="179">
        <f>SUM(K6:K30)</f>
        <v>1665000</v>
      </c>
      <c r="L31" s="41">
        <f>SUM(L6:L30)</f>
        <v>538</v>
      </c>
      <c r="M31" s="41">
        <f>SUM(M6:M30)</f>
        <v>267</v>
      </c>
      <c r="N31" s="41">
        <f>SUM(N6:N30)</f>
        <v>668</v>
      </c>
      <c r="O31" s="41">
        <f>SUM(O6:O30)</f>
        <v>78</v>
      </c>
      <c r="P31" s="41">
        <f>SUM(P6:P30)</f>
        <v>0</v>
      </c>
      <c r="Q31" s="41">
        <f>SUM(Q6:Q30)</f>
        <v>78</v>
      </c>
      <c r="R31" s="42">
        <f>IFERROR(Q31/N31,"-")</f>
        <v>0.11676646706587</v>
      </c>
      <c r="S31" s="76">
        <f>SUM(S6:S30)</f>
        <v>47</v>
      </c>
      <c r="T31" s="76">
        <f>SUM(T6:T30)</f>
        <v>17</v>
      </c>
      <c r="U31" s="42">
        <f>IFERROR(S31/Q31,"-")</f>
        <v>0.6025641025641</v>
      </c>
      <c r="V31" s="43">
        <f>IFERROR(K31/Q31,"-")</f>
        <v>21346.153846154</v>
      </c>
      <c r="W31" s="44">
        <f>SUM(W6:W30)</f>
        <v>38</v>
      </c>
      <c r="X31" s="42">
        <f>IFERROR(W31/Q31,"-")</f>
        <v>0.48717948717949</v>
      </c>
      <c r="Y31" s="179">
        <f>SUM(Y6:Y30)</f>
        <v>2348000</v>
      </c>
      <c r="Z31" s="179">
        <f>IFERROR(Y31/Q31,"-")</f>
        <v>30102.564102564</v>
      </c>
      <c r="AA31" s="179">
        <f>IFERROR(Y31/W31,"-")</f>
        <v>61789.473684211</v>
      </c>
      <c r="AB31" s="179">
        <f>Y31-K31</f>
        <v>683000</v>
      </c>
      <c r="AC31" s="45">
        <f>Y31/K31</f>
        <v>1.4102102102102</v>
      </c>
      <c r="AD31" s="58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7"/>
    <mergeCell ref="K12:K17"/>
    <mergeCell ref="V12:V17"/>
    <mergeCell ref="AB12:AB17"/>
    <mergeCell ref="AC12:AC17"/>
    <mergeCell ref="A18:A19"/>
    <mergeCell ref="K18:K19"/>
    <mergeCell ref="V18:V19"/>
    <mergeCell ref="AB18:AB19"/>
    <mergeCell ref="AC18:AC19"/>
    <mergeCell ref="A20:A24"/>
    <mergeCell ref="K20:K24"/>
    <mergeCell ref="V20:V24"/>
    <mergeCell ref="AB20:AB24"/>
    <mergeCell ref="AC20:AC24"/>
    <mergeCell ref="A25:A28"/>
    <mergeCell ref="K25:K28"/>
    <mergeCell ref="V25:V28"/>
    <mergeCell ref="AB25:AB28"/>
    <mergeCell ref="AC25:AC2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121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122</v>
      </c>
      <c r="C6" s="184" t="s">
        <v>58</v>
      </c>
      <c r="D6" s="184" t="s">
        <v>123</v>
      </c>
      <c r="E6" s="184" t="s">
        <v>124</v>
      </c>
      <c r="F6" s="184" t="s">
        <v>60</v>
      </c>
      <c r="G6" s="184" t="s">
        <v>61</v>
      </c>
      <c r="H6" s="87" t="s">
        <v>125</v>
      </c>
      <c r="I6" s="87" t="s">
        <v>126</v>
      </c>
      <c r="J6" s="87" t="s">
        <v>127</v>
      </c>
      <c r="K6" s="176">
        <v>120000</v>
      </c>
      <c r="L6" s="79">
        <v>4</v>
      </c>
      <c r="M6" s="79">
        <v>0</v>
      </c>
      <c r="N6" s="79">
        <v>17</v>
      </c>
      <c r="O6" s="88">
        <v>1</v>
      </c>
      <c r="P6" s="89">
        <v>0</v>
      </c>
      <c r="Q6" s="90">
        <f>O6+P6</f>
        <v>1</v>
      </c>
      <c r="R6" s="80">
        <f>IFERROR(Q6/N6,"-")</f>
        <v>0.058823529411765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30000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-120000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128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15</v>
      </c>
      <c r="M7" s="79">
        <v>8</v>
      </c>
      <c r="N7" s="79">
        <v>26</v>
      </c>
      <c r="O7" s="88">
        <v>3</v>
      </c>
      <c r="P7" s="89">
        <v>0</v>
      </c>
      <c r="Q7" s="90">
        <f>O7+P7</f>
        <v>3</v>
      </c>
      <c r="R7" s="80">
        <f>IFERROR(Q7/N7,"-")</f>
        <v>0.11538461538462</v>
      </c>
      <c r="S7" s="79">
        <v>2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0.66666666666667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0.042857142857143</v>
      </c>
      <c r="B8" s="184" t="s">
        <v>129</v>
      </c>
      <c r="C8" s="184" t="s">
        <v>130</v>
      </c>
      <c r="D8" s="184" t="s">
        <v>131</v>
      </c>
      <c r="E8" s="184" t="s">
        <v>132</v>
      </c>
      <c r="F8" s="184"/>
      <c r="G8" s="184" t="s">
        <v>133</v>
      </c>
      <c r="H8" s="87" t="s">
        <v>134</v>
      </c>
      <c r="I8" s="87" t="s">
        <v>135</v>
      </c>
      <c r="J8" s="186" t="s">
        <v>136</v>
      </c>
      <c r="K8" s="176">
        <v>70000</v>
      </c>
      <c r="L8" s="79">
        <v>17</v>
      </c>
      <c r="M8" s="79">
        <v>0</v>
      </c>
      <c r="N8" s="79">
        <v>63</v>
      </c>
      <c r="O8" s="88">
        <v>4</v>
      </c>
      <c r="P8" s="89">
        <v>0</v>
      </c>
      <c r="Q8" s="90">
        <f>O8+P8</f>
        <v>4</v>
      </c>
      <c r="R8" s="80">
        <f>IFERROR(Q8/N8,"-")</f>
        <v>0.063492063492063</v>
      </c>
      <c r="S8" s="79">
        <v>1</v>
      </c>
      <c r="T8" s="79">
        <v>2</v>
      </c>
      <c r="U8" s="80">
        <f>IFERROR(T8/(Q8),"-")</f>
        <v>0.5</v>
      </c>
      <c r="V8" s="81">
        <f>IFERROR(K8/SUM(Q8:Q9),"-")</f>
        <v>11666.666666667</v>
      </c>
      <c r="W8" s="82">
        <v>1</v>
      </c>
      <c r="X8" s="80">
        <f>IF(Q8=0,"-",W8/Q8)</f>
        <v>0.25</v>
      </c>
      <c r="Y8" s="181">
        <v>3000</v>
      </c>
      <c r="Z8" s="182">
        <f>IFERROR(Y8/Q8,"-")</f>
        <v>750</v>
      </c>
      <c r="AA8" s="182">
        <f>IFERROR(Y8/W8,"-")</f>
        <v>3000</v>
      </c>
      <c r="AB8" s="176">
        <f>SUM(Y8:Y9)-SUM(K8:K9)</f>
        <v>-67000</v>
      </c>
      <c r="AC8" s="83">
        <f>SUM(Y8:Y9)/SUM(K8:K9)</f>
        <v>0.042857142857143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0.25</v>
      </c>
      <c r="BZ8" s="125">
        <v>1</v>
      </c>
      <c r="CA8" s="126">
        <f>IFERROR(BZ8/BX8,"-")</f>
        <v>1</v>
      </c>
      <c r="CB8" s="127">
        <v>3000</v>
      </c>
      <c r="CC8" s="128">
        <f>IFERROR(CB8/BX8,"-")</f>
        <v>3000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137</v>
      </c>
      <c r="C9" s="184" t="s">
        <v>130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18</v>
      </c>
      <c r="M9" s="79">
        <v>13</v>
      </c>
      <c r="N9" s="79">
        <v>4</v>
      </c>
      <c r="O9" s="88">
        <v>2</v>
      </c>
      <c r="P9" s="89">
        <v>0</v>
      </c>
      <c r="Q9" s="90">
        <f>O9+P9</f>
        <v>2</v>
      </c>
      <c r="R9" s="80">
        <f>IFERROR(Q9/N9,"-")</f>
        <v>0.5</v>
      </c>
      <c r="S9" s="79">
        <v>1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0.57777777777778</v>
      </c>
      <c r="B10" s="184" t="s">
        <v>138</v>
      </c>
      <c r="C10" s="184" t="s">
        <v>130</v>
      </c>
      <c r="D10" s="184" t="s">
        <v>139</v>
      </c>
      <c r="E10" s="184" t="s">
        <v>140</v>
      </c>
      <c r="F10" s="184"/>
      <c r="G10" s="184" t="s">
        <v>133</v>
      </c>
      <c r="H10" s="87" t="s">
        <v>141</v>
      </c>
      <c r="I10" s="87" t="s">
        <v>126</v>
      </c>
      <c r="J10" s="87" t="s">
        <v>142</v>
      </c>
      <c r="K10" s="176">
        <v>45000</v>
      </c>
      <c r="L10" s="79">
        <v>0</v>
      </c>
      <c r="M10" s="79">
        <v>0</v>
      </c>
      <c r="N10" s="79">
        <v>6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11250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-19000</v>
      </c>
      <c r="AC10" s="83">
        <f>SUM(Y10:Y11)/SUM(K10:K11)</f>
        <v>0.57777777777778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143</v>
      </c>
      <c r="C11" s="184" t="s">
        <v>130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19</v>
      </c>
      <c r="M11" s="79">
        <v>12</v>
      </c>
      <c r="N11" s="79">
        <v>12</v>
      </c>
      <c r="O11" s="88">
        <v>4</v>
      </c>
      <c r="P11" s="89">
        <v>0</v>
      </c>
      <c r="Q11" s="90">
        <f>O11+P11</f>
        <v>4</v>
      </c>
      <c r="R11" s="80">
        <f>IFERROR(Q11/N11,"-")</f>
        <v>0.33333333333333</v>
      </c>
      <c r="S11" s="79">
        <v>2</v>
      </c>
      <c r="T11" s="79">
        <v>2</v>
      </c>
      <c r="U11" s="80">
        <f>IFERROR(T11/(Q11),"-")</f>
        <v>0.5</v>
      </c>
      <c r="V11" s="81"/>
      <c r="W11" s="82">
        <v>2</v>
      </c>
      <c r="X11" s="80">
        <f>IF(Q11=0,"-",W11/Q11)</f>
        <v>0.5</v>
      </c>
      <c r="Y11" s="181">
        <v>26000</v>
      </c>
      <c r="Z11" s="182">
        <f>IFERROR(Y11/Q11,"-")</f>
        <v>6500</v>
      </c>
      <c r="AA11" s="182">
        <f>IFERROR(Y11/W11,"-")</f>
        <v>13000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0.25</v>
      </c>
      <c r="BH11" s="109">
        <v>1</v>
      </c>
      <c r="BI11" s="111">
        <f>IFERROR(BH11/BF11,"-")</f>
        <v>1</v>
      </c>
      <c r="BJ11" s="112">
        <v>3000</v>
      </c>
      <c r="BK11" s="113">
        <f>IFERROR(BJ11/BF11,"-")</f>
        <v>3000</v>
      </c>
      <c r="BL11" s="114">
        <v>1</v>
      </c>
      <c r="BM11" s="114"/>
      <c r="BN11" s="114"/>
      <c r="BO11" s="116">
        <v>2</v>
      </c>
      <c r="BP11" s="117">
        <f>IF(Q11=0,"",IF(BO11=0,"",(BO11/Q11)))</f>
        <v>0.5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0.25</v>
      </c>
      <c r="BZ11" s="125">
        <v>1</v>
      </c>
      <c r="CA11" s="126">
        <f>IFERROR(BZ11/BX11,"-")</f>
        <v>1</v>
      </c>
      <c r="CB11" s="127">
        <v>23000</v>
      </c>
      <c r="CC11" s="128">
        <f>IFERROR(CB11/BX11,"-")</f>
        <v>23000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26000</v>
      </c>
      <c r="CR11" s="138">
        <v>23000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3.25</v>
      </c>
      <c r="B12" s="184" t="s">
        <v>144</v>
      </c>
      <c r="C12" s="184" t="s">
        <v>130</v>
      </c>
      <c r="D12" s="184" t="s">
        <v>145</v>
      </c>
      <c r="E12" s="184" t="s">
        <v>140</v>
      </c>
      <c r="F12" s="184"/>
      <c r="G12" s="184" t="s">
        <v>133</v>
      </c>
      <c r="H12" s="87" t="s">
        <v>146</v>
      </c>
      <c r="I12" s="87" t="s">
        <v>126</v>
      </c>
      <c r="J12" s="87" t="s">
        <v>142</v>
      </c>
      <c r="K12" s="176">
        <v>40000</v>
      </c>
      <c r="L12" s="79">
        <v>14</v>
      </c>
      <c r="M12" s="79">
        <v>0</v>
      </c>
      <c r="N12" s="79">
        <v>19</v>
      </c>
      <c r="O12" s="88">
        <v>1</v>
      </c>
      <c r="P12" s="89">
        <v>0</v>
      </c>
      <c r="Q12" s="90">
        <f>O12+P12</f>
        <v>1</v>
      </c>
      <c r="R12" s="80">
        <f>IFERROR(Q12/N12,"-")</f>
        <v>0.052631578947368</v>
      </c>
      <c r="S12" s="79">
        <v>0</v>
      </c>
      <c r="T12" s="79">
        <v>1</v>
      </c>
      <c r="U12" s="80">
        <f>IFERROR(T12/(Q12),"-")</f>
        <v>1</v>
      </c>
      <c r="V12" s="81">
        <f>IFERROR(K12/SUM(Q12:Q13),"-")</f>
        <v>8000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90000</v>
      </c>
      <c r="AC12" s="83">
        <f>SUM(Y12:Y13)/SUM(K12:K13)</f>
        <v>3.25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1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147</v>
      </c>
      <c r="C13" s="184" t="s">
        <v>130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58</v>
      </c>
      <c r="M13" s="79">
        <v>19</v>
      </c>
      <c r="N13" s="79">
        <v>9</v>
      </c>
      <c r="O13" s="88">
        <v>4</v>
      </c>
      <c r="P13" s="89">
        <v>0</v>
      </c>
      <c r="Q13" s="90">
        <f>O13+P13</f>
        <v>4</v>
      </c>
      <c r="R13" s="80">
        <f>IFERROR(Q13/N13,"-")</f>
        <v>0.44444444444444</v>
      </c>
      <c r="S13" s="79">
        <v>1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0.25</v>
      </c>
      <c r="Y13" s="181">
        <v>130000</v>
      </c>
      <c r="Z13" s="182">
        <f>IFERROR(Y13/Q13,"-")</f>
        <v>32500</v>
      </c>
      <c r="AA13" s="182">
        <f>IFERROR(Y13/W13,"-")</f>
        <v>130000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2</v>
      </c>
      <c r="AX13" s="104">
        <f>IF(Q13=0,"",IF(AW13=0,"",(AW13/Q13)))</f>
        <v>0.5</v>
      </c>
      <c r="AY13" s="103">
        <v>1</v>
      </c>
      <c r="AZ13" s="105">
        <f>IFERROR(AY13/AW13,"-")</f>
        <v>0.5</v>
      </c>
      <c r="BA13" s="106">
        <v>130000</v>
      </c>
      <c r="BB13" s="107">
        <f>IFERROR(BA13/AW13,"-")</f>
        <v>65000</v>
      </c>
      <c r="BC13" s="108"/>
      <c r="BD13" s="108"/>
      <c r="BE13" s="108">
        <v>1</v>
      </c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0.25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0.25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130000</v>
      </c>
      <c r="CR13" s="138">
        <v>130000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0.3</v>
      </c>
      <c r="B14" s="184" t="s">
        <v>148</v>
      </c>
      <c r="C14" s="184" t="s">
        <v>130</v>
      </c>
      <c r="D14" s="184" t="s">
        <v>139</v>
      </c>
      <c r="E14" s="184" t="s">
        <v>140</v>
      </c>
      <c r="F14" s="184"/>
      <c r="G14" s="184" t="s">
        <v>133</v>
      </c>
      <c r="H14" s="87" t="s">
        <v>149</v>
      </c>
      <c r="I14" s="87" t="s">
        <v>150</v>
      </c>
      <c r="J14" s="87" t="s">
        <v>151</v>
      </c>
      <c r="K14" s="176">
        <v>80000</v>
      </c>
      <c r="L14" s="79">
        <v>15</v>
      </c>
      <c r="M14" s="79">
        <v>0</v>
      </c>
      <c r="N14" s="79">
        <v>30</v>
      </c>
      <c r="O14" s="88">
        <v>6</v>
      </c>
      <c r="P14" s="89">
        <v>0</v>
      </c>
      <c r="Q14" s="90">
        <f>O14+P14</f>
        <v>6</v>
      </c>
      <c r="R14" s="80">
        <f>IFERROR(Q14/N14,"-")</f>
        <v>0.2</v>
      </c>
      <c r="S14" s="79">
        <v>4</v>
      </c>
      <c r="T14" s="79">
        <v>1</v>
      </c>
      <c r="U14" s="80">
        <f>IFERROR(T14/(Q14),"-")</f>
        <v>0.16666666666667</v>
      </c>
      <c r="V14" s="81">
        <f>IFERROR(K14/SUM(Q14:Q15),"-")</f>
        <v>11428.571428571</v>
      </c>
      <c r="W14" s="82">
        <v>3</v>
      </c>
      <c r="X14" s="80">
        <f>IF(Q14=0,"-",W14/Q14)</f>
        <v>0.5</v>
      </c>
      <c r="Y14" s="181">
        <v>24000</v>
      </c>
      <c r="Z14" s="182">
        <f>IFERROR(Y14/Q14,"-")</f>
        <v>4000</v>
      </c>
      <c r="AA14" s="182">
        <f>IFERROR(Y14/W14,"-")</f>
        <v>8000</v>
      </c>
      <c r="AB14" s="176">
        <f>SUM(Y14:Y15)-SUM(K14:K15)</f>
        <v>-56000</v>
      </c>
      <c r="AC14" s="83">
        <f>SUM(Y14:Y15)/SUM(K14:K15)</f>
        <v>0.3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0.16666666666667</v>
      </c>
      <c r="AY14" s="103">
        <v>1</v>
      </c>
      <c r="AZ14" s="105">
        <f>IFERROR(AY14/AW14,"-")</f>
        <v>1</v>
      </c>
      <c r="BA14" s="106">
        <v>3000</v>
      </c>
      <c r="BB14" s="107">
        <f>IFERROR(BA14/AW14,"-")</f>
        <v>3000</v>
      </c>
      <c r="BC14" s="108">
        <v>1</v>
      </c>
      <c r="BD14" s="108"/>
      <c r="BE14" s="108"/>
      <c r="BF14" s="109">
        <v>2</v>
      </c>
      <c r="BG14" s="110">
        <f>IF(Q14=0,"",IF(BF14=0,"",(BF14/Q14)))</f>
        <v>0.33333333333333</v>
      </c>
      <c r="BH14" s="109">
        <v>1</v>
      </c>
      <c r="BI14" s="111">
        <f>IFERROR(BH14/BF14,"-")</f>
        <v>0.5</v>
      </c>
      <c r="BJ14" s="112">
        <v>11000</v>
      </c>
      <c r="BK14" s="113">
        <f>IFERROR(BJ14/BF14,"-")</f>
        <v>5500</v>
      </c>
      <c r="BL14" s="114"/>
      <c r="BM14" s="114">
        <v>1</v>
      </c>
      <c r="BN14" s="114"/>
      <c r="BO14" s="116">
        <v>2</v>
      </c>
      <c r="BP14" s="117">
        <f>IF(Q14=0,"",IF(BO14=0,"",(BO14/Q14)))</f>
        <v>0.33333333333333</v>
      </c>
      <c r="BQ14" s="118">
        <v>1</v>
      </c>
      <c r="BR14" s="119">
        <f>IFERROR(BQ14/BO14,"-")</f>
        <v>0.5</v>
      </c>
      <c r="BS14" s="120">
        <v>10000</v>
      </c>
      <c r="BT14" s="121">
        <f>IFERROR(BS14/BO14,"-")</f>
        <v>5000</v>
      </c>
      <c r="BU14" s="122"/>
      <c r="BV14" s="122">
        <v>1</v>
      </c>
      <c r="BW14" s="122"/>
      <c r="BX14" s="123">
        <v>1</v>
      </c>
      <c r="BY14" s="124">
        <f>IF(Q14=0,"",IF(BX14=0,"",(BX14/Q14)))</f>
        <v>0.16666666666667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3</v>
      </c>
      <c r="CQ14" s="138">
        <v>24000</v>
      </c>
      <c r="CR14" s="138">
        <v>11000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152</v>
      </c>
      <c r="C15" s="184" t="s">
        <v>130</v>
      </c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10</v>
      </c>
      <c r="M15" s="79">
        <v>8</v>
      </c>
      <c r="N15" s="79">
        <v>4</v>
      </c>
      <c r="O15" s="88">
        <v>1</v>
      </c>
      <c r="P15" s="89">
        <v>0</v>
      </c>
      <c r="Q15" s="90">
        <f>O15+P15</f>
        <v>1</v>
      </c>
      <c r="R15" s="80">
        <f>IFERROR(Q15/N15,"-")</f>
        <v>0.25</v>
      </c>
      <c r="S15" s="79">
        <v>0</v>
      </c>
      <c r="T15" s="79">
        <v>1</v>
      </c>
      <c r="U15" s="80">
        <f>IFERROR(T15/(Q15),"-")</f>
        <v>1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1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0.71764705882353</v>
      </c>
      <c r="B16" s="184" t="s">
        <v>153</v>
      </c>
      <c r="C16" s="184" t="s">
        <v>130</v>
      </c>
      <c r="D16" s="184" t="s">
        <v>139</v>
      </c>
      <c r="E16" s="184" t="s">
        <v>140</v>
      </c>
      <c r="F16" s="184"/>
      <c r="G16" s="184" t="s">
        <v>133</v>
      </c>
      <c r="H16" s="87" t="s">
        <v>154</v>
      </c>
      <c r="I16" s="87" t="s">
        <v>150</v>
      </c>
      <c r="J16" s="87" t="s">
        <v>155</v>
      </c>
      <c r="K16" s="176">
        <v>85000</v>
      </c>
      <c r="L16" s="79">
        <v>12</v>
      </c>
      <c r="M16" s="79">
        <v>0</v>
      </c>
      <c r="N16" s="79">
        <v>42</v>
      </c>
      <c r="O16" s="88">
        <v>6</v>
      </c>
      <c r="P16" s="89">
        <v>0</v>
      </c>
      <c r="Q16" s="90">
        <f>O16+P16</f>
        <v>6</v>
      </c>
      <c r="R16" s="80">
        <f>IFERROR(Q16/N16,"-")</f>
        <v>0.14285714285714</v>
      </c>
      <c r="S16" s="79">
        <v>1</v>
      </c>
      <c r="T16" s="79">
        <v>2</v>
      </c>
      <c r="U16" s="80">
        <f>IFERROR(T16/(Q16),"-")</f>
        <v>0.33333333333333</v>
      </c>
      <c r="V16" s="81">
        <f>IFERROR(K16/SUM(Q16:Q17),"-")</f>
        <v>5666.6666666667</v>
      </c>
      <c r="W16" s="82">
        <v>1</v>
      </c>
      <c r="X16" s="80">
        <f>IF(Q16=0,"-",W16/Q16)</f>
        <v>0.16666666666667</v>
      </c>
      <c r="Y16" s="181">
        <v>3000</v>
      </c>
      <c r="Z16" s="182">
        <f>IFERROR(Y16/Q16,"-")</f>
        <v>500</v>
      </c>
      <c r="AA16" s="182">
        <f>IFERROR(Y16/W16,"-")</f>
        <v>3000</v>
      </c>
      <c r="AB16" s="176">
        <f>SUM(Y16:Y17)-SUM(K16:K17)</f>
        <v>-24000</v>
      </c>
      <c r="AC16" s="83">
        <f>SUM(Y16:Y17)/SUM(K16:K17)</f>
        <v>0.71764705882353</v>
      </c>
      <c r="AD16" s="77"/>
      <c r="AE16" s="91">
        <v>1</v>
      </c>
      <c r="AF16" s="92">
        <f>IF(Q16=0,"",IF(AE16=0,"",(AE16/Q16)))</f>
        <v>0.16666666666667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1</v>
      </c>
      <c r="AO16" s="98">
        <f>IF(Q16=0,"",IF(AN16=0,"",(AN16/Q16)))</f>
        <v>0.16666666666667</v>
      </c>
      <c r="AP16" s="97">
        <v>1</v>
      </c>
      <c r="AQ16" s="99">
        <f>IFERROR(AP16/AN16,"-")</f>
        <v>1</v>
      </c>
      <c r="AR16" s="100">
        <v>3000</v>
      </c>
      <c r="AS16" s="101">
        <f>IFERROR(AR16/AN16,"-")</f>
        <v>3000</v>
      </c>
      <c r="AT16" s="102">
        <v>1</v>
      </c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3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0.16666666666667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156</v>
      </c>
      <c r="C17" s="184" t="s">
        <v>130</v>
      </c>
      <c r="D17" s="184"/>
      <c r="E17" s="184"/>
      <c r="F17" s="184"/>
      <c r="G17" s="184" t="s">
        <v>66</v>
      </c>
      <c r="H17" s="87"/>
      <c r="I17" s="87"/>
      <c r="J17" s="87"/>
      <c r="K17" s="176"/>
      <c r="L17" s="79">
        <v>38</v>
      </c>
      <c r="M17" s="79">
        <v>26</v>
      </c>
      <c r="N17" s="79">
        <v>20</v>
      </c>
      <c r="O17" s="88">
        <v>9</v>
      </c>
      <c r="P17" s="89">
        <v>0</v>
      </c>
      <c r="Q17" s="90">
        <f>O17+P17</f>
        <v>9</v>
      </c>
      <c r="R17" s="80">
        <f>IFERROR(Q17/N17,"-")</f>
        <v>0.45</v>
      </c>
      <c r="S17" s="79">
        <v>4</v>
      </c>
      <c r="T17" s="79">
        <v>2</v>
      </c>
      <c r="U17" s="80">
        <f>IFERROR(T17/(Q17),"-")</f>
        <v>0.22222222222222</v>
      </c>
      <c r="V17" s="81"/>
      <c r="W17" s="82">
        <v>2</v>
      </c>
      <c r="X17" s="80">
        <f>IF(Q17=0,"-",W17/Q17)</f>
        <v>0.22222222222222</v>
      </c>
      <c r="Y17" s="181">
        <v>58000</v>
      </c>
      <c r="Z17" s="182">
        <f>IFERROR(Y17/Q17,"-")</f>
        <v>6444.4444444444</v>
      </c>
      <c r="AA17" s="182">
        <f>IFERROR(Y17/W17,"-")</f>
        <v>29000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2</v>
      </c>
      <c r="AX17" s="104">
        <f>IF(Q17=0,"",IF(AW17=0,"",(AW17/Q17)))</f>
        <v>0.22222222222222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6</v>
      </c>
      <c r="BP17" s="117">
        <f>IF(Q17=0,"",IF(BO17=0,"",(BO17/Q17)))</f>
        <v>0.66666666666667</v>
      </c>
      <c r="BQ17" s="118">
        <v>1</v>
      </c>
      <c r="BR17" s="119">
        <f>IFERROR(BQ17/BO17,"-")</f>
        <v>0.16666666666667</v>
      </c>
      <c r="BS17" s="120">
        <v>3000</v>
      </c>
      <c r="BT17" s="121">
        <f>IFERROR(BS17/BO17,"-")</f>
        <v>500</v>
      </c>
      <c r="BU17" s="122">
        <v>1</v>
      </c>
      <c r="BV17" s="122"/>
      <c r="BW17" s="122"/>
      <c r="BX17" s="123">
        <v>1</v>
      </c>
      <c r="BY17" s="124">
        <f>IF(Q17=0,"",IF(BX17=0,"",(BX17/Q17)))</f>
        <v>0.11111111111111</v>
      </c>
      <c r="BZ17" s="125">
        <v>1</v>
      </c>
      <c r="CA17" s="126">
        <f>IFERROR(BZ17/BX17,"-")</f>
        <v>1</v>
      </c>
      <c r="CB17" s="127">
        <v>55000</v>
      </c>
      <c r="CC17" s="128">
        <f>IFERROR(CB17/BX17,"-")</f>
        <v>55000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58000</v>
      </c>
      <c r="CR17" s="138">
        <v>55000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</v>
      </c>
      <c r="B18" s="184" t="s">
        <v>157</v>
      </c>
      <c r="C18" s="184" t="s">
        <v>130</v>
      </c>
      <c r="D18" s="184" t="s">
        <v>158</v>
      </c>
      <c r="E18" s="184" t="s">
        <v>159</v>
      </c>
      <c r="F18" s="184"/>
      <c r="G18" s="184" t="s">
        <v>133</v>
      </c>
      <c r="H18" s="87" t="s">
        <v>160</v>
      </c>
      <c r="I18" s="87" t="s">
        <v>150</v>
      </c>
      <c r="J18" s="87" t="s">
        <v>161</v>
      </c>
      <c r="K18" s="176">
        <v>27000</v>
      </c>
      <c r="L18" s="79">
        <v>0</v>
      </c>
      <c r="M18" s="79">
        <v>0</v>
      </c>
      <c r="N18" s="79">
        <v>3</v>
      </c>
      <c r="O18" s="88">
        <v>0</v>
      </c>
      <c r="P18" s="89">
        <v>0</v>
      </c>
      <c r="Q18" s="90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 t="str">
        <f>IFERROR(K18/SUM(Q18:Q19),"-")</f>
        <v>-</v>
      </c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>
        <f>SUM(Y18:Y19)-SUM(K18:K19)</f>
        <v>-27000</v>
      </c>
      <c r="AC18" s="83">
        <f>SUM(Y18:Y19)/SUM(K18:K19)</f>
        <v>0</v>
      </c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162</v>
      </c>
      <c r="C19" s="184" t="s">
        <v>130</v>
      </c>
      <c r="D19" s="184"/>
      <c r="E19" s="184"/>
      <c r="F19" s="184"/>
      <c r="G19" s="184" t="s">
        <v>66</v>
      </c>
      <c r="H19" s="87"/>
      <c r="I19" s="87"/>
      <c r="J19" s="87"/>
      <c r="K19" s="176"/>
      <c r="L19" s="79">
        <v>2</v>
      </c>
      <c r="M19" s="79">
        <v>2</v>
      </c>
      <c r="N19" s="79">
        <v>0</v>
      </c>
      <c r="O19" s="88">
        <v>0</v>
      </c>
      <c r="P19" s="89">
        <v>0</v>
      </c>
      <c r="Q19" s="90">
        <f>O19+P19</f>
        <v>0</v>
      </c>
      <c r="R19" s="80" t="str">
        <f>IFERROR(Q19/N19,"-")</f>
        <v>-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15.075</v>
      </c>
      <c r="B20" s="184" t="s">
        <v>163</v>
      </c>
      <c r="C20" s="184" t="s">
        <v>130</v>
      </c>
      <c r="D20" s="184" t="s">
        <v>145</v>
      </c>
      <c r="E20" s="184" t="s">
        <v>140</v>
      </c>
      <c r="F20" s="184"/>
      <c r="G20" s="184" t="s">
        <v>133</v>
      </c>
      <c r="H20" s="87" t="s">
        <v>164</v>
      </c>
      <c r="I20" s="87" t="s">
        <v>126</v>
      </c>
      <c r="J20" s="185" t="s">
        <v>70</v>
      </c>
      <c r="K20" s="176">
        <v>40000</v>
      </c>
      <c r="L20" s="79">
        <v>20</v>
      </c>
      <c r="M20" s="79">
        <v>0</v>
      </c>
      <c r="N20" s="79">
        <v>50</v>
      </c>
      <c r="O20" s="88">
        <v>10</v>
      </c>
      <c r="P20" s="89">
        <v>0</v>
      </c>
      <c r="Q20" s="90">
        <f>O20+P20</f>
        <v>10</v>
      </c>
      <c r="R20" s="80">
        <f>IFERROR(Q20/N20,"-")</f>
        <v>0.2</v>
      </c>
      <c r="S20" s="79">
        <v>4</v>
      </c>
      <c r="T20" s="79">
        <v>3</v>
      </c>
      <c r="U20" s="80">
        <f>IFERROR(T20/(Q20),"-")</f>
        <v>0.3</v>
      </c>
      <c r="V20" s="81">
        <f>IFERROR(K20/SUM(Q20:Q21),"-")</f>
        <v>2500</v>
      </c>
      <c r="W20" s="82">
        <v>1</v>
      </c>
      <c r="X20" s="80">
        <f>IF(Q20=0,"-",W20/Q20)</f>
        <v>0.1</v>
      </c>
      <c r="Y20" s="181">
        <v>13000</v>
      </c>
      <c r="Z20" s="182">
        <f>IFERROR(Y20/Q20,"-")</f>
        <v>1300</v>
      </c>
      <c r="AA20" s="182">
        <f>IFERROR(Y20/W20,"-")</f>
        <v>13000</v>
      </c>
      <c r="AB20" s="176">
        <f>SUM(Y20:Y21)-SUM(K20:K21)</f>
        <v>563000</v>
      </c>
      <c r="AC20" s="83">
        <f>SUM(Y20:Y21)/SUM(K20:K21)</f>
        <v>15.075</v>
      </c>
      <c r="AD20" s="77"/>
      <c r="AE20" s="91">
        <v>1</v>
      </c>
      <c r="AF20" s="92">
        <f>IF(Q20=0,"",IF(AE20=0,"",(AE20/Q20)))</f>
        <v>0.1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3</v>
      </c>
      <c r="AO20" s="98">
        <f>IF(Q20=0,"",IF(AN20=0,"",(AN20/Q20)))</f>
        <v>0.3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</v>
      </c>
      <c r="AX20" s="104">
        <f>IF(Q20=0,"",IF(AW20=0,"",(AW20/Q20)))</f>
        <v>0.1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1</v>
      </c>
      <c r="BG20" s="110">
        <f>IF(Q20=0,"",IF(BF20=0,"",(BF20/Q20)))</f>
        <v>0.1</v>
      </c>
      <c r="BH20" s="109">
        <v>1</v>
      </c>
      <c r="BI20" s="111">
        <f>IFERROR(BH20/BF20,"-")</f>
        <v>1</v>
      </c>
      <c r="BJ20" s="112">
        <v>13000</v>
      </c>
      <c r="BK20" s="113">
        <f>IFERROR(BJ20/BF20,"-")</f>
        <v>13000</v>
      </c>
      <c r="BL20" s="114"/>
      <c r="BM20" s="114">
        <v>1</v>
      </c>
      <c r="BN20" s="114"/>
      <c r="BO20" s="116">
        <v>3</v>
      </c>
      <c r="BP20" s="117">
        <f>IF(Q20=0,"",IF(BO20=0,"",(BO20/Q20)))</f>
        <v>0.3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0.1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13000</v>
      </c>
      <c r="CR20" s="138">
        <v>13000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165</v>
      </c>
      <c r="C21" s="184" t="s">
        <v>130</v>
      </c>
      <c r="D21" s="184"/>
      <c r="E21" s="184"/>
      <c r="F21" s="184"/>
      <c r="G21" s="184" t="s">
        <v>66</v>
      </c>
      <c r="H21" s="87"/>
      <c r="I21" s="87"/>
      <c r="J21" s="87"/>
      <c r="K21" s="176"/>
      <c r="L21" s="79">
        <v>16</v>
      </c>
      <c r="M21" s="79">
        <v>15</v>
      </c>
      <c r="N21" s="79">
        <v>5</v>
      </c>
      <c r="O21" s="88">
        <v>6</v>
      </c>
      <c r="P21" s="89">
        <v>0</v>
      </c>
      <c r="Q21" s="90">
        <f>O21+P21</f>
        <v>6</v>
      </c>
      <c r="R21" s="80">
        <f>IFERROR(Q21/N21,"-")</f>
        <v>1.2</v>
      </c>
      <c r="S21" s="79">
        <v>6</v>
      </c>
      <c r="T21" s="79">
        <v>0</v>
      </c>
      <c r="U21" s="80">
        <f>IFERROR(T21/(Q21),"-")</f>
        <v>0</v>
      </c>
      <c r="V21" s="81"/>
      <c r="W21" s="82">
        <v>4</v>
      </c>
      <c r="X21" s="80">
        <f>IF(Q21=0,"-",W21/Q21)</f>
        <v>0.66666666666667</v>
      </c>
      <c r="Y21" s="181">
        <v>590000</v>
      </c>
      <c r="Z21" s="182">
        <f>IFERROR(Y21/Q21,"-")</f>
        <v>98333.333333333</v>
      </c>
      <c r="AA21" s="182">
        <f>IFERROR(Y21/W21,"-")</f>
        <v>147500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0.16666666666667</v>
      </c>
      <c r="AP21" s="97">
        <v>1</v>
      </c>
      <c r="AQ21" s="99">
        <f>IFERROR(AP21/AN21,"-")</f>
        <v>1</v>
      </c>
      <c r="AR21" s="100">
        <v>43000</v>
      </c>
      <c r="AS21" s="101">
        <f>IFERROR(AR21/AN21,"-")</f>
        <v>43000</v>
      </c>
      <c r="AT21" s="102"/>
      <c r="AU21" s="102"/>
      <c r="AV21" s="102">
        <v>1</v>
      </c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4</v>
      </c>
      <c r="BP21" s="117">
        <f>IF(Q21=0,"",IF(BO21=0,"",(BO21/Q21)))</f>
        <v>0.66666666666667</v>
      </c>
      <c r="BQ21" s="118">
        <v>3</v>
      </c>
      <c r="BR21" s="119">
        <f>IFERROR(BQ21/BO21,"-")</f>
        <v>0.75</v>
      </c>
      <c r="BS21" s="120">
        <v>547000</v>
      </c>
      <c r="BT21" s="121">
        <f>IFERROR(BS21/BO21,"-")</f>
        <v>136750</v>
      </c>
      <c r="BU21" s="122">
        <v>1</v>
      </c>
      <c r="BV21" s="122"/>
      <c r="BW21" s="122">
        <v>2</v>
      </c>
      <c r="BX21" s="123">
        <v>1</v>
      </c>
      <c r="BY21" s="124">
        <f>IF(Q21=0,"",IF(BX21=0,"",(BX21/Q21)))</f>
        <v>0.16666666666667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4</v>
      </c>
      <c r="CQ21" s="138">
        <v>590000</v>
      </c>
      <c r="CR21" s="138">
        <v>285000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</v>
      </c>
      <c r="B22" s="184" t="s">
        <v>166</v>
      </c>
      <c r="C22" s="184" t="s">
        <v>130</v>
      </c>
      <c r="D22" s="184" t="s">
        <v>158</v>
      </c>
      <c r="E22" s="184" t="s">
        <v>159</v>
      </c>
      <c r="F22" s="184"/>
      <c r="G22" s="184" t="s">
        <v>133</v>
      </c>
      <c r="H22" s="87" t="s">
        <v>167</v>
      </c>
      <c r="I22" s="87" t="s">
        <v>150</v>
      </c>
      <c r="J22" s="87" t="s">
        <v>127</v>
      </c>
      <c r="K22" s="176">
        <v>27000</v>
      </c>
      <c r="L22" s="79">
        <v>0</v>
      </c>
      <c r="M22" s="79">
        <v>0</v>
      </c>
      <c r="N22" s="79">
        <v>2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>
        <f>IFERROR(K22/SUM(Q22:Q23),"-")</f>
        <v>9000</v>
      </c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>
        <f>SUM(Y22:Y23)-SUM(K22:K23)</f>
        <v>-27000</v>
      </c>
      <c r="AC22" s="83">
        <f>SUM(Y22:Y23)/SUM(K22:K23)</f>
        <v>0</v>
      </c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168</v>
      </c>
      <c r="C23" s="184" t="s">
        <v>130</v>
      </c>
      <c r="D23" s="184"/>
      <c r="E23" s="184"/>
      <c r="F23" s="184"/>
      <c r="G23" s="184" t="s">
        <v>66</v>
      </c>
      <c r="H23" s="87"/>
      <c r="I23" s="87"/>
      <c r="J23" s="87"/>
      <c r="K23" s="176"/>
      <c r="L23" s="79">
        <v>21</v>
      </c>
      <c r="M23" s="79">
        <v>5</v>
      </c>
      <c r="N23" s="79">
        <v>3</v>
      </c>
      <c r="O23" s="88">
        <v>3</v>
      </c>
      <c r="P23" s="89">
        <v>0</v>
      </c>
      <c r="Q23" s="90">
        <f>O23+P23</f>
        <v>3</v>
      </c>
      <c r="R23" s="80">
        <f>IFERROR(Q23/N23,"-")</f>
        <v>1</v>
      </c>
      <c r="S23" s="79">
        <v>0</v>
      </c>
      <c r="T23" s="79">
        <v>1</v>
      </c>
      <c r="U23" s="80">
        <f>IFERROR(T23/(Q23),"-")</f>
        <v>0.33333333333333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0.33333333333333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0.66666666666667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0.066666666666667</v>
      </c>
      <c r="B24" s="184" t="s">
        <v>169</v>
      </c>
      <c r="C24" s="184" t="s">
        <v>130</v>
      </c>
      <c r="D24" s="184" t="s">
        <v>145</v>
      </c>
      <c r="E24" s="184" t="s">
        <v>170</v>
      </c>
      <c r="F24" s="184"/>
      <c r="G24" s="184" t="s">
        <v>133</v>
      </c>
      <c r="H24" s="87" t="s">
        <v>171</v>
      </c>
      <c r="I24" s="87" t="s">
        <v>172</v>
      </c>
      <c r="J24" s="87" t="s">
        <v>173</v>
      </c>
      <c r="K24" s="176">
        <v>45000</v>
      </c>
      <c r="L24" s="79">
        <v>2</v>
      </c>
      <c r="M24" s="79">
        <v>0</v>
      </c>
      <c r="N24" s="79">
        <v>4</v>
      </c>
      <c r="O24" s="88">
        <v>1</v>
      </c>
      <c r="P24" s="89">
        <v>0</v>
      </c>
      <c r="Q24" s="90">
        <f>O24+P24</f>
        <v>1</v>
      </c>
      <c r="R24" s="80">
        <f>IFERROR(Q24/N24,"-")</f>
        <v>0.25</v>
      </c>
      <c r="S24" s="79">
        <v>0</v>
      </c>
      <c r="T24" s="79">
        <v>1</v>
      </c>
      <c r="U24" s="80">
        <f>IFERROR(T24/(Q24),"-")</f>
        <v>1</v>
      </c>
      <c r="V24" s="81">
        <f>IFERROR(K24/SUM(Q24:Q25),"-")</f>
        <v>9000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-42000</v>
      </c>
      <c r="AC24" s="83">
        <f>SUM(Y24:Y25)/SUM(K24:K25)</f>
        <v>0.066666666666667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1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174</v>
      </c>
      <c r="C25" s="184" t="s">
        <v>130</v>
      </c>
      <c r="D25" s="184"/>
      <c r="E25" s="184"/>
      <c r="F25" s="184"/>
      <c r="G25" s="184" t="s">
        <v>66</v>
      </c>
      <c r="H25" s="87"/>
      <c r="I25" s="87"/>
      <c r="J25" s="87"/>
      <c r="K25" s="176"/>
      <c r="L25" s="79">
        <v>8</v>
      </c>
      <c r="M25" s="79">
        <v>6</v>
      </c>
      <c r="N25" s="79">
        <v>4</v>
      </c>
      <c r="O25" s="88">
        <v>4</v>
      </c>
      <c r="P25" s="89">
        <v>0</v>
      </c>
      <c r="Q25" s="90">
        <f>O25+P25</f>
        <v>4</v>
      </c>
      <c r="R25" s="80">
        <f>IFERROR(Q25/N25,"-")</f>
        <v>1</v>
      </c>
      <c r="S25" s="79">
        <v>1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0.25</v>
      </c>
      <c r="Y25" s="181">
        <v>3000</v>
      </c>
      <c r="Z25" s="182">
        <f>IFERROR(Y25/Q25,"-")</f>
        <v>750</v>
      </c>
      <c r="AA25" s="182">
        <f>IFERROR(Y25/W25,"-")</f>
        <v>3000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2</v>
      </c>
      <c r="AO25" s="98">
        <f>IF(Q25=0,"",IF(AN25=0,"",(AN25/Q25)))</f>
        <v>0.5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1</v>
      </c>
      <c r="AX25" s="104">
        <f>IF(Q25=0,"",IF(AW25=0,"",(AW25/Q25)))</f>
        <v>0.25</v>
      </c>
      <c r="AY25" s="103">
        <v>1</v>
      </c>
      <c r="AZ25" s="105">
        <f>IFERROR(AY25/AW25,"-")</f>
        <v>1</v>
      </c>
      <c r="BA25" s="106">
        <v>3000</v>
      </c>
      <c r="BB25" s="107">
        <f>IFERROR(BA25/AW25,"-")</f>
        <v>3000</v>
      </c>
      <c r="BC25" s="108">
        <v>1</v>
      </c>
      <c r="BD25" s="108"/>
      <c r="BE25" s="108"/>
      <c r="BF25" s="109">
        <v>1</v>
      </c>
      <c r="BG25" s="110">
        <f>IF(Q25=0,"",IF(BF25=0,"",(BF25/Q25)))</f>
        <v>0.25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3000</v>
      </c>
      <c r="CR25" s="138">
        <v>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13.333333333333</v>
      </c>
      <c r="B26" s="184" t="s">
        <v>175</v>
      </c>
      <c r="C26" s="184" t="s">
        <v>130</v>
      </c>
      <c r="D26" s="184" t="s">
        <v>176</v>
      </c>
      <c r="E26" s="184" t="s">
        <v>140</v>
      </c>
      <c r="F26" s="184"/>
      <c r="G26" s="184" t="s">
        <v>133</v>
      </c>
      <c r="H26" s="87" t="s">
        <v>177</v>
      </c>
      <c r="I26" s="87" t="s">
        <v>150</v>
      </c>
      <c r="J26" s="87" t="s">
        <v>178</v>
      </c>
      <c r="K26" s="176">
        <v>75000</v>
      </c>
      <c r="L26" s="79">
        <v>3</v>
      </c>
      <c r="M26" s="79">
        <v>0</v>
      </c>
      <c r="N26" s="79">
        <v>10</v>
      </c>
      <c r="O26" s="88">
        <v>1</v>
      </c>
      <c r="P26" s="89">
        <v>0</v>
      </c>
      <c r="Q26" s="90">
        <f>O26+P26</f>
        <v>1</v>
      </c>
      <c r="R26" s="80">
        <f>IFERROR(Q26/N26,"-")</f>
        <v>0.1</v>
      </c>
      <c r="S26" s="79">
        <v>1</v>
      </c>
      <c r="T26" s="79">
        <v>0</v>
      </c>
      <c r="U26" s="80">
        <f>IFERROR(T26/(Q26),"-")</f>
        <v>0</v>
      </c>
      <c r="V26" s="81">
        <f>IFERROR(K26/SUM(Q26:Q27),"-")</f>
        <v>12500</v>
      </c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>
        <f>SUM(Y26:Y27)-SUM(K26:K27)</f>
        <v>925000</v>
      </c>
      <c r="AC26" s="83">
        <f>SUM(Y26:Y27)/SUM(K26:K27)</f>
        <v>13.333333333333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179</v>
      </c>
      <c r="C27" s="184" t="s">
        <v>130</v>
      </c>
      <c r="D27" s="184"/>
      <c r="E27" s="184"/>
      <c r="F27" s="184"/>
      <c r="G27" s="184" t="s">
        <v>66</v>
      </c>
      <c r="H27" s="87"/>
      <c r="I27" s="87"/>
      <c r="J27" s="87"/>
      <c r="K27" s="176"/>
      <c r="L27" s="79">
        <v>26</v>
      </c>
      <c r="M27" s="79">
        <v>19</v>
      </c>
      <c r="N27" s="79">
        <v>7</v>
      </c>
      <c r="O27" s="88">
        <v>5</v>
      </c>
      <c r="P27" s="89">
        <v>0</v>
      </c>
      <c r="Q27" s="90">
        <f>O27+P27</f>
        <v>5</v>
      </c>
      <c r="R27" s="80">
        <f>IFERROR(Q27/N27,"-")</f>
        <v>0.71428571428571</v>
      </c>
      <c r="S27" s="79">
        <v>1</v>
      </c>
      <c r="T27" s="79">
        <v>1</v>
      </c>
      <c r="U27" s="80">
        <f>IFERROR(T27/(Q27),"-")</f>
        <v>0.2</v>
      </c>
      <c r="V27" s="81"/>
      <c r="W27" s="82">
        <v>1</v>
      </c>
      <c r="X27" s="80">
        <f>IF(Q27=0,"-",W27/Q27)</f>
        <v>0.2</v>
      </c>
      <c r="Y27" s="181">
        <v>1000000</v>
      </c>
      <c r="Z27" s="182">
        <f>IFERROR(Y27/Q27,"-")</f>
        <v>200000</v>
      </c>
      <c r="AA27" s="182">
        <f>IFERROR(Y27/W27,"-")</f>
        <v>1000000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0.2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3</v>
      </c>
      <c r="BG27" s="110">
        <f>IF(Q27=0,"",IF(BF27=0,"",(BF27/Q27)))</f>
        <v>0.6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1</v>
      </c>
      <c r="BY27" s="124">
        <f>IF(Q27=0,"",IF(BX27=0,"",(BX27/Q27)))</f>
        <v>0.2</v>
      </c>
      <c r="BZ27" s="125">
        <v>1</v>
      </c>
      <c r="CA27" s="126">
        <f>IFERROR(BZ27/BX27,"-")</f>
        <v>1</v>
      </c>
      <c r="CB27" s="127">
        <v>1000000</v>
      </c>
      <c r="CC27" s="128">
        <f>IFERROR(CB27/BX27,"-")</f>
        <v>1000000</v>
      </c>
      <c r="CD27" s="129"/>
      <c r="CE27" s="129"/>
      <c r="CF27" s="129">
        <v>1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1000000</v>
      </c>
      <c r="CR27" s="138">
        <v>1000000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30"/>
      <c r="B28" s="84"/>
      <c r="C28" s="84"/>
      <c r="D28" s="85"/>
      <c r="E28" s="85"/>
      <c r="F28" s="85"/>
      <c r="G28" s="86"/>
      <c r="H28" s="87"/>
      <c r="I28" s="87"/>
      <c r="J28" s="87"/>
      <c r="K28" s="177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3"/>
      <c r="Z28" s="183"/>
      <c r="AA28" s="183"/>
      <c r="AB28" s="183"/>
      <c r="AC28" s="33"/>
      <c r="AD28" s="57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30"/>
      <c r="B29" s="37"/>
      <c r="C29" s="37"/>
      <c r="D29" s="21"/>
      <c r="E29" s="21"/>
      <c r="F29" s="21"/>
      <c r="G29" s="22"/>
      <c r="H29" s="36"/>
      <c r="I29" s="36"/>
      <c r="J29" s="73"/>
      <c r="K29" s="178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3"/>
      <c r="Z29" s="183"/>
      <c r="AA29" s="183"/>
      <c r="AB29" s="183"/>
      <c r="AC29" s="33"/>
      <c r="AD29" s="59"/>
      <c r="AE29" s="61"/>
      <c r="AF29" s="62"/>
      <c r="AG29" s="61"/>
      <c r="AH29" s="65"/>
      <c r="AI29" s="66"/>
      <c r="AJ29" s="67"/>
      <c r="AK29" s="68"/>
      <c r="AL29" s="68"/>
      <c r="AM29" s="68"/>
      <c r="AN29" s="61"/>
      <c r="AO29" s="62"/>
      <c r="AP29" s="61"/>
      <c r="AQ29" s="65"/>
      <c r="AR29" s="66"/>
      <c r="AS29" s="67"/>
      <c r="AT29" s="68"/>
      <c r="AU29" s="68"/>
      <c r="AV29" s="68"/>
      <c r="AW29" s="61"/>
      <c r="AX29" s="62"/>
      <c r="AY29" s="61"/>
      <c r="AZ29" s="65"/>
      <c r="BA29" s="66"/>
      <c r="BB29" s="67"/>
      <c r="BC29" s="68"/>
      <c r="BD29" s="68"/>
      <c r="BE29" s="68"/>
      <c r="BF29" s="61"/>
      <c r="BG29" s="62"/>
      <c r="BH29" s="61"/>
      <c r="BI29" s="65"/>
      <c r="BJ29" s="66"/>
      <c r="BK29" s="67"/>
      <c r="BL29" s="68"/>
      <c r="BM29" s="68"/>
      <c r="BN29" s="68"/>
      <c r="BO29" s="63"/>
      <c r="BP29" s="64"/>
      <c r="BQ29" s="61"/>
      <c r="BR29" s="65"/>
      <c r="BS29" s="66"/>
      <c r="BT29" s="67"/>
      <c r="BU29" s="68"/>
      <c r="BV29" s="68"/>
      <c r="BW29" s="68"/>
      <c r="BX29" s="63"/>
      <c r="BY29" s="64"/>
      <c r="BZ29" s="61"/>
      <c r="CA29" s="65"/>
      <c r="CB29" s="66"/>
      <c r="CC29" s="67"/>
      <c r="CD29" s="68"/>
      <c r="CE29" s="68"/>
      <c r="CF29" s="68"/>
      <c r="CG29" s="63"/>
      <c r="CH29" s="64"/>
      <c r="CI29" s="61"/>
      <c r="CJ29" s="65"/>
      <c r="CK29" s="66"/>
      <c r="CL29" s="67"/>
      <c r="CM29" s="68"/>
      <c r="CN29" s="68"/>
      <c r="CO29" s="68"/>
      <c r="CP29" s="69"/>
      <c r="CQ29" s="66"/>
      <c r="CR29" s="66"/>
      <c r="CS29" s="66"/>
      <c r="CT29" s="70"/>
    </row>
    <row r="30" spans="1:99">
      <c r="A30" s="19">
        <f>AC30</f>
        <v>2.82874617737</v>
      </c>
      <c r="B30" s="39"/>
      <c r="C30" s="39"/>
      <c r="D30" s="39"/>
      <c r="E30" s="39"/>
      <c r="F30" s="39"/>
      <c r="G30" s="39"/>
      <c r="H30" s="40" t="s">
        <v>180</v>
      </c>
      <c r="I30" s="40"/>
      <c r="J30" s="40"/>
      <c r="K30" s="179">
        <f>SUM(K6:K29)</f>
        <v>654000</v>
      </c>
      <c r="L30" s="41">
        <f>SUM(L6:L29)</f>
        <v>318</v>
      </c>
      <c r="M30" s="41">
        <f>SUM(M6:M29)</f>
        <v>133</v>
      </c>
      <c r="N30" s="41">
        <f>SUM(N6:N29)</f>
        <v>340</v>
      </c>
      <c r="O30" s="41">
        <f>SUM(O6:O29)</f>
        <v>71</v>
      </c>
      <c r="P30" s="41">
        <f>SUM(P6:P29)</f>
        <v>0</v>
      </c>
      <c r="Q30" s="41">
        <f>SUM(Q6:Q29)</f>
        <v>71</v>
      </c>
      <c r="R30" s="42">
        <f>IFERROR(Q30/N30,"-")</f>
        <v>0.20882352941176</v>
      </c>
      <c r="S30" s="76">
        <f>SUM(S6:S29)</f>
        <v>29</v>
      </c>
      <c r="T30" s="76">
        <f>SUM(T6:T29)</f>
        <v>17</v>
      </c>
      <c r="U30" s="42">
        <f>IFERROR(S30/Q30,"-")</f>
        <v>0.40845070422535</v>
      </c>
      <c r="V30" s="43">
        <f>IFERROR(K30/Q30,"-")</f>
        <v>9211.2676056338</v>
      </c>
      <c r="W30" s="44">
        <f>SUM(W6:W29)</f>
        <v>17</v>
      </c>
      <c r="X30" s="42">
        <f>IFERROR(W30/Q30,"-")</f>
        <v>0.23943661971831</v>
      </c>
      <c r="Y30" s="179">
        <f>SUM(Y6:Y29)</f>
        <v>1850000</v>
      </c>
      <c r="Z30" s="179">
        <f>IFERROR(Y30/Q30,"-")</f>
        <v>26056.338028169</v>
      </c>
      <c r="AA30" s="179">
        <f>IFERROR(Y30/W30,"-")</f>
        <v>108823.52941176</v>
      </c>
      <c r="AB30" s="179">
        <f>Y30-K30</f>
        <v>1196000</v>
      </c>
      <c r="AC30" s="45">
        <f>Y30/K30</f>
        <v>2.82874617737</v>
      </c>
      <c r="AD30" s="58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181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182</v>
      </c>
      <c r="C6" s="184" t="s">
        <v>130</v>
      </c>
      <c r="D6" s="184" t="s">
        <v>183</v>
      </c>
      <c r="E6" s="184" t="s">
        <v>184</v>
      </c>
      <c r="F6" s="184" t="s">
        <v>185</v>
      </c>
      <c r="G6" s="184" t="s">
        <v>133</v>
      </c>
      <c r="H6" s="87" t="s">
        <v>186</v>
      </c>
      <c r="I6" s="87" t="s">
        <v>187</v>
      </c>
      <c r="J6" s="87" t="s">
        <v>155</v>
      </c>
      <c r="K6" s="176">
        <v>65000</v>
      </c>
      <c r="L6" s="79">
        <v>2</v>
      </c>
      <c r="M6" s="79">
        <v>0</v>
      </c>
      <c r="N6" s="79">
        <v>23</v>
      </c>
      <c r="O6" s="88">
        <v>1</v>
      </c>
      <c r="P6" s="89">
        <v>0</v>
      </c>
      <c r="Q6" s="90">
        <f>O6+P6</f>
        <v>1</v>
      </c>
      <c r="R6" s="80">
        <f>IFERROR(Q6/N6,"-")</f>
        <v>0.043478260869565</v>
      </c>
      <c r="S6" s="79">
        <v>0</v>
      </c>
      <c r="T6" s="79">
        <v>1</v>
      </c>
      <c r="U6" s="80">
        <f>IFERROR(T6/(Q6),"-")</f>
        <v>1</v>
      </c>
      <c r="V6" s="81">
        <f>IFERROR(K6/SUM(Q6:Q7),"-")</f>
        <v>5000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-65000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188</v>
      </c>
      <c r="C7" s="184" t="s">
        <v>130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66</v>
      </c>
      <c r="M7" s="79">
        <v>45</v>
      </c>
      <c r="N7" s="79">
        <v>19</v>
      </c>
      <c r="O7" s="88">
        <v>11</v>
      </c>
      <c r="P7" s="89">
        <v>1</v>
      </c>
      <c r="Q7" s="90">
        <f>O7+P7</f>
        <v>12</v>
      </c>
      <c r="R7" s="80">
        <f>IFERROR(Q7/N7,"-")</f>
        <v>0.63157894736842</v>
      </c>
      <c r="S7" s="79">
        <v>0</v>
      </c>
      <c r="T7" s="79">
        <v>3</v>
      </c>
      <c r="U7" s="80">
        <f>IFERROR(T7/(Q7),"-")</f>
        <v>0.25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0.083333333333333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4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</v>
      </c>
      <c r="BP7" s="117">
        <f>IF(Q7=0,"",IF(BO7=0,"",(BO7/Q7)))</f>
        <v>0.33333333333333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0.16666666666667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0.083333333333333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0.66153846153846</v>
      </c>
      <c r="B8" s="184" t="s">
        <v>189</v>
      </c>
      <c r="C8" s="184" t="s">
        <v>130</v>
      </c>
      <c r="D8" s="184" t="s">
        <v>190</v>
      </c>
      <c r="E8" s="184" t="s">
        <v>184</v>
      </c>
      <c r="F8" s="184" t="s">
        <v>191</v>
      </c>
      <c r="G8" s="184" t="s">
        <v>133</v>
      </c>
      <c r="H8" s="87" t="s">
        <v>192</v>
      </c>
      <c r="I8" s="87" t="s">
        <v>193</v>
      </c>
      <c r="J8" s="87" t="s">
        <v>194</v>
      </c>
      <c r="K8" s="176">
        <v>65000</v>
      </c>
      <c r="L8" s="79">
        <v>1</v>
      </c>
      <c r="M8" s="79">
        <v>0</v>
      </c>
      <c r="N8" s="79">
        <v>12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5416.6666666667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-22000</v>
      </c>
      <c r="AC8" s="83">
        <f>SUM(Y8:Y9)/SUM(K8:K9)</f>
        <v>0.66153846153846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195</v>
      </c>
      <c r="C9" s="184" t="s">
        <v>130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53</v>
      </c>
      <c r="M9" s="79">
        <v>44</v>
      </c>
      <c r="N9" s="79">
        <v>23</v>
      </c>
      <c r="O9" s="88">
        <v>12</v>
      </c>
      <c r="P9" s="89">
        <v>0</v>
      </c>
      <c r="Q9" s="90">
        <f>O9+P9</f>
        <v>12</v>
      </c>
      <c r="R9" s="80">
        <f>IFERROR(Q9/N9,"-")</f>
        <v>0.52173913043478</v>
      </c>
      <c r="S9" s="79">
        <v>2</v>
      </c>
      <c r="T9" s="79">
        <v>4</v>
      </c>
      <c r="U9" s="80">
        <f>IFERROR(T9/(Q9),"-")</f>
        <v>0.33333333333333</v>
      </c>
      <c r="V9" s="81"/>
      <c r="W9" s="82">
        <v>2</v>
      </c>
      <c r="X9" s="80">
        <f>IF(Q9=0,"-",W9/Q9)</f>
        <v>0.16666666666667</v>
      </c>
      <c r="Y9" s="181">
        <v>43000</v>
      </c>
      <c r="Z9" s="182">
        <f>IFERROR(Y9/Q9,"-")</f>
        <v>3583.3333333333</v>
      </c>
      <c r="AA9" s="182">
        <f>IFERROR(Y9/W9,"-")</f>
        <v>21500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4</v>
      </c>
      <c r="AO9" s="98">
        <f>IF(Q9=0,"",IF(AN9=0,"",(AN9/Q9)))</f>
        <v>0.33333333333333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0.083333333333333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</v>
      </c>
      <c r="BG9" s="110">
        <f>IF(Q9=0,"",IF(BF9=0,"",(BF9/Q9)))</f>
        <v>0.083333333333333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0.16666666666667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0.25</v>
      </c>
      <c r="BZ9" s="125">
        <v>1</v>
      </c>
      <c r="CA9" s="126">
        <f>IFERROR(BZ9/BX9,"-")</f>
        <v>0.33333333333333</v>
      </c>
      <c r="CB9" s="127">
        <v>38000</v>
      </c>
      <c r="CC9" s="128">
        <f>IFERROR(CB9/BX9,"-")</f>
        <v>12666.666666667</v>
      </c>
      <c r="CD9" s="129"/>
      <c r="CE9" s="129"/>
      <c r="CF9" s="129">
        <v>1</v>
      </c>
      <c r="CG9" s="130">
        <v>1</v>
      </c>
      <c r="CH9" s="131">
        <f>IF(Q9=0,"",IF(CG9=0,"",(CG9/Q9)))</f>
        <v>0.083333333333333</v>
      </c>
      <c r="CI9" s="132">
        <v>1</v>
      </c>
      <c r="CJ9" s="133">
        <f>IFERROR(CI9/CG9,"-")</f>
        <v>1</v>
      </c>
      <c r="CK9" s="134">
        <v>5000</v>
      </c>
      <c r="CL9" s="135">
        <f>IFERROR(CK9/CG9,"-")</f>
        <v>5000</v>
      </c>
      <c r="CM9" s="136">
        <v>1</v>
      </c>
      <c r="CN9" s="136"/>
      <c r="CO9" s="136"/>
      <c r="CP9" s="137">
        <v>2</v>
      </c>
      <c r="CQ9" s="138">
        <v>43000</v>
      </c>
      <c r="CR9" s="138">
        <v>38000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0.15384615384615</v>
      </c>
      <c r="B10" s="184" t="s">
        <v>196</v>
      </c>
      <c r="C10" s="184" t="s">
        <v>130</v>
      </c>
      <c r="D10" s="184" t="s">
        <v>183</v>
      </c>
      <c r="E10" s="184" t="s">
        <v>184</v>
      </c>
      <c r="F10" s="184" t="s">
        <v>197</v>
      </c>
      <c r="G10" s="184" t="s">
        <v>133</v>
      </c>
      <c r="H10" s="87" t="s">
        <v>198</v>
      </c>
      <c r="I10" s="87" t="s">
        <v>187</v>
      </c>
      <c r="J10" s="87" t="s">
        <v>199</v>
      </c>
      <c r="K10" s="176">
        <v>65000</v>
      </c>
      <c r="L10" s="79">
        <v>4</v>
      </c>
      <c r="M10" s="79">
        <v>0</v>
      </c>
      <c r="N10" s="79">
        <v>18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6500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-55000</v>
      </c>
      <c r="AC10" s="83">
        <f>SUM(Y10:Y11)/SUM(K10:K11)</f>
        <v>0.15384615384615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200</v>
      </c>
      <c r="C11" s="184" t="s">
        <v>130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69</v>
      </c>
      <c r="M11" s="79">
        <v>42</v>
      </c>
      <c r="N11" s="79">
        <v>33</v>
      </c>
      <c r="O11" s="88">
        <v>10</v>
      </c>
      <c r="P11" s="89">
        <v>0</v>
      </c>
      <c r="Q11" s="90">
        <f>O11+P11</f>
        <v>10</v>
      </c>
      <c r="R11" s="80">
        <f>IFERROR(Q11/N11,"-")</f>
        <v>0.3030303030303</v>
      </c>
      <c r="S11" s="79">
        <v>3</v>
      </c>
      <c r="T11" s="79">
        <v>4</v>
      </c>
      <c r="U11" s="80">
        <f>IFERROR(T11/(Q11),"-")</f>
        <v>0.4</v>
      </c>
      <c r="V11" s="81"/>
      <c r="W11" s="82">
        <v>1</v>
      </c>
      <c r="X11" s="80">
        <f>IF(Q11=0,"-",W11/Q11)</f>
        <v>0.1</v>
      </c>
      <c r="Y11" s="181">
        <v>10000</v>
      </c>
      <c r="Z11" s="182">
        <f>IFERROR(Y11/Q11,"-")</f>
        <v>1000</v>
      </c>
      <c r="AA11" s="182">
        <f>IFERROR(Y11/W11,"-")</f>
        <v>10000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2</v>
      </c>
      <c r="AX11" s="104">
        <f>IF(Q11=0,"",IF(AW11=0,"",(AW11/Q11)))</f>
        <v>0.2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2</v>
      </c>
      <c r="BG11" s="110">
        <f>IF(Q11=0,"",IF(BF11=0,"",(BF11/Q11)))</f>
        <v>0.2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0.2</v>
      </c>
      <c r="BQ11" s="118">
        <v>1</v>
      </c>
      <c r="BR11" s="119">
        <f>IFERROR(BQ11/BO11,"-")</f>
        <v>0.5</v>
      </c>
      <c r="BS11" s="120">
        <v>10000</v>
      </c>
      <c r="BT11" s="121">
        <f>IFERROR(BS11/BO11,"-")</f>
        <v>5000</v>
      </c>
      <c r="BU11" s="122"/>
      <c r="BV11" s="122">
        <v>1</v>
      </c>
      <c r="BW11" s="122"/>
      <c r="BX11" s="123">
        <v>3</v>
      </c>
      <c r="BY11" s="124">
        <f>IF(Q11=0,"",IF(BX11=0,"",(BX11/Q11)))</f>
        <v>0.3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10000</v>
      </c>
      <c r="CR11" s="138">
        <v>10000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0.046153846153846</v>
      </c>
      <c r="B12" s="184" t="s">
        <v>201</v>
      </c>
      <c r="C12" s="184" t="s">
        <v>130</v>
      </c>
      <c r="D12" s="184" t="s">
        <v>202</v>
      </c>
      <c r="E12" s="184" t="s">
        <v>184</v>
      </c>
      <c r="F12" s="184" t="s">
        <v>203</v>
      </c>
      <c r="G12" s="184" t="s">
        <v>133</v>
      </c>
      <c r="H12" s="87" t="s">
        <v>204</v>
      </c>
      <c r="I12" s="87" t="s">
        <v>205</v>
      </c>
      <c r="J12" s="87" t="s">
        <v>178</v>
      </c>
      <c r="K12" s="176">
        <v>65000</v>
      </c>
      <c r="L12" s="79">
        <v>2</v>
      </c>
      <c r="M12" s="79">
        <v>0</v>
      </c>
      <c r="N12" s="79">
        <v>5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>
        <f>IFERROR(K12/SUM(Q12:Q13),"-")</f>
        <v>5416.6666666667</v>
      </c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>
        <f>SUM(Y12:Y13)-SUM(K12:K13)</f>
        <v>-62000</v>
      </c>
      <c r="AC12" s="83">
        <f>SUM(Y12:Y13)/SUM(K12:K13)</f>
        <v>0.046153846153846</v>
      </c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206</v>
      </c>
      <c r="C13" s="184" t="s">
        <v>130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37</v>
      </c>
      <c r="M13" s="79">
        <v>28</v>
      </c>
      <c r="N13" s="79">
        <v>12</v>
      </c>
      <c r="O13" s="88">
        <v>12</v>
      </c>
      <c r="P13" s="89">
        <v>0</v>
      </c>
      <c r="Q13" s="90">
        <f>O13+P13</f>
        <v>12</v>
      </c>
      <c r="R13" s="80">
        <f>IFERROR(Q13/N13,"-")</f>
        <v>1</v>
      </c>
      <c r="S13" s="79">
        <v>4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0.083333333333333</v>
      </c>
      <c r="Y13" s="181">
        <v>3000</v>
      </c>
      <c r="Z13" s="182">
        <f>IFERROR(Y13/Q13,"-")</f>
        <v>250</v>
      </c>
      <c r="AA13" s="182">
        <f>IFERROR(Y13/W13,"-")</f>
        <v>3000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0.083333333333333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2</v>
      </c>
      <c r="AX13" s="104">
        <f>IF(Q13=0,"",IF(AW13=0,"",(AW13/Q13)))</f>
        <v>0.16666666666667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0.16666666666667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3</v>
      </c>
      <c r="BP13" s="117">
        <f>IF(Q13=0,"",IF(BO13=0,"",(BO13/Q13)))</f>
        <v>0.25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0.16666666666667</v>
      </c>
      <c r="BZ13" s="125">
        <v>1</v>
      </c>
      <c r="CA13" s="126">
        <f>IFERROR(BZ13/BX13,"-")</f>
        <v>0.5</v>
      </c>
      <c r="CB13" s="127">
        <v>3000</v>
      </c>
      <c r="CC13" s="128">
        <f>IFERROR(CB13/BX13,"-")</f>
        <v>1500</v>
      </c>
      <c r="CD13" s="129">
        <v>1</v>
      </c>
      <c r="CE13" s="129"/>
      <c r="CF13" s="129"/>
      <c r="CG13" s="130">
        <v>2</v>
      </c>
      <c r="CH13" s="131">
        <f>IF(Q13=0,"",IF(CG13=0,"",(CG13/Q13)))</f>
        <v>0.16666666666667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1</v>
      </c>
      <c r="CQ13" s="138">
        <v>3000</v>
      </c>
      <c r="CR13" s="138">
        <v>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0.21538461538462</v>
      </c>
      <c r="B16" s="39"/>
      <c r="C16" s="39"/>
      <c r="D16" s="39"/>
      <c r="E16" s="39"/>
      <c r="F16" s="39"/>
      <c r="G16" s="39"/>
      <c r="H16" s="40" t="s">
        <v>207</v>
      </c>
      <c r="I16" s="40"/>
      <c r="J16" s="40"/>
      <c r="K16" s="179">
        <f>SUM(K6:K15)</f>
        <v>260000</v>
      </c>
      <c r="L16" s="41">
        <f>SUM(L6:L15)</f>
        <v>234</v>
      </c>
      <c r="M16" s="41">
        <f>SUM(M6:M15)</f>
        <v>159</v>
      </c>
      <c r="N16" s="41">
        <f>SUM(N6:N15)</f>
        <v>145</v>
      </c>
      <c r="O16" s="41">
        <f>SUM(O6:O15)</f>
        <v>46</v>
      </c>
      <c r="P16" s="41">
        <f>SUM(P6:P15)</f>
        <v>1</v>
      </c>
      <c r="Q16" s="41">
        <f>SUM(Q6:Q15)</f>
        <v>47</v>
      </c>
      <c r="R16" s="42">
        <f>IFERROR(Q16/N16,"-")</f>
        <v>0.32413793103448</v>
      </c>
      <c r="S16" s="76">
        <f>SUM(S6:S15)</f>
        <v>9</v>
      </c>
      <c r="T16" s="76">
        <f>SUM(T6:T15)</f>
        <v>12</v>
      </c>
      <c r="U16" s="42">
        <f>IFERROR(S16/Q16,"-")</f>
        <v>0.19148936170213</v>
      </c>
      <c r="V16" s="43">
        <f>IFERROR(K16/Q16,"-")</f>
        <v>5531.914893617</v>
      </c>
      <c r="W16" s="44">
        <f>SUM(W6:W15)</f>
        <v>4</v>
      </c>
      <c r="X16" s="42">
        <f>IFERROR(W16/Q16,"-")</f>
        <v>0.085106382978723</v>
      </c>
      <c r="Y16" s="179">
        <f>SUM(Y6:Y15)</f>
        <v>56000</v>
      </c>
      <c r="Z16" s="179">
        <f>IFERROR(Y16/Q16,"-")</f>
        <v>1191.4893617021</v>
      </c>
      <c r="AA16" s="179">
        <f>IFERROR(Y16/W16,"-")</f>
        <v>14000</v>
      </c>
      <c r="AB16" s="179">
        <f>Y16-K16</f>
        <v>-204000</v>
      </c>
      <c r="AC16" s="45">
        <f>Y16/K16</f>
        <v>0.21538461538462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