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<sst xmlns="http://schemas.openxmlformats.org/spreadsheetml/2006/main" uniqueCount="195">
  <si>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</si>
  <si>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</si>
  <si>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</si>
  <si>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</si>
  <si>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</si>
  <si>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</si>
  <si>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</si>
  <si>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</si>
  <si>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</si>
  <si>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</si>
  <si>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</si>
  <si>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</si>
  <si>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</si>
  <si>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</si>
  <si>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</si>
  <si>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</si>
  <si>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</si>
  <si>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</si>
  <si>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</si>
  <si>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</si>
  <si>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</si>
  <si>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</si>
  <si>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</si>
  <si>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</si>
  <si>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</si>
  <si>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</si>
  <si>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08月</t>
  </si>
  <si>
    <t>どきどき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</si>
  <si>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</si>
  <si>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</si>
  <si>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</si>
  <si>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</si>
  <si>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</si>
  <si>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</si>
  <si>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</si>
  <si>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</si>
  <si>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</si>
  <si>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</si>
  <si>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</si>
  <si>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</si>
  <si>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</si>
  <si>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</si>
  <si>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</si>
  <si>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</si>
  <si>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</si>
  <si>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</si>
  <si>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</si>
  <si>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</si>
  <si>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</si>
  <si>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</si>
  <si>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</si>
  <si>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</si>
  <si>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</si>
  <si>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</si>
  <si>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</si>
  <si>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</si>
  <si>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</si>
  <si>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</si>
  <si>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</si>
  <si>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</si>
  <si>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</si>
  <si>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</si>
  <si>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sd1133</t>
  </si>
  <si>
    <t>どきどき 逆指名 記事</t>
  </si>
  <si>
    <t>男の夢をかなえます 超美熟女から逆指名</t>
  </si>
  <si>
    <t>lp02</t>
  </si>
  <si>
    <t>サンスポ関西</t>
  </si>
  <si>
    <t>4C終面全5段</t>
  </si>
  <si>
    <t>8月11日(日)</t>
  </si>
  <si>
    <t>sd1134</t>
  </si>
  <si>
    <t>空電</t>
  </si>
  <si>
    <t>sd1135</t>
  </si>
  <si>
    <t>サンスポ関東</t>
  </si>
  <si>
    <t>全5段</t>
  </si>
  <si>
    <t>8月10日(土)</t>
  </si>
  <si>
    <t>sd1136</t>
  </si>
  <si>
    <t>sd1137</t>
  </si>
  <si>
    <t>黒：記事風版</t>
  </si>
  <si>
    <t>依存症男性急増中！？</t>
  </si>
  <si>
    <t>8月31日(土)</t>
  </si>
  <si>
    <t>sd1138</t>
  </si>
  <si>
    <t>sd1139</t>
  </si>
  <si>
    <t>スポーツ報知関東</t>
  </si>
  <si>
    <t>全5段つかみ4回</t>
  </si>
  <si>
    <t>8月06日(火)</t>
  </si>
  <si>
    <t>sd1140</t>
  </si>
  <si>
    <t>8月14日(水)</t>
  </si>
  <si>
    <t>sd1141</t>
  </si>
  <si>
    <t>漫画版</t>
  </si>
  <si>
    <t>出会い系使ってみたいけど、携帯メールが苦手という方</t>
  </si>
  <si>
    <t>8月20日(火)</t>
  </si>
  <si>
    <t>sd1142</t>
  </si>
  <si>
    <t>熟女版</t>
  </si>
  <si>
    <t>献身交際。キュートな四十路妻。</t>
  </si>
  <si>
    <t>8月23日(金)</t>
  </si>
  <si>
    <t>sd1143</t>
  </si>
  <si>
    <t>(空電共通)</t>
  </si>
  <si>
    <t>空電 (共通)</t>
  </si>
  <si>
    <t>sd1144</t>
  </si>
  <si>
    <t>右女３</t>
  </si>
  <si>
    <t>83「海よりも家でビール。1人よりも2人でラブラブ。」</t>
  </si>
  <si>
    <t>ニッカン関西</t>
  </si>
  <si>
    <t>半2段つかみ10段保証</t>
  </si>
  <si>
    <t>1～10日</t>
  </si>
  <si>
    <t>sd1145</t>
  </si>
  <si>
    <t>84「キスしたな？母さんにもされたことないのに！」</t>
  </si>
  <si>
    <t>11～20日</t>
  </si>
  <si>
    <t>sd1146</t>
  </si>
  <si>
    <t>85「男女の交流戦開幕！」</t>
  </si>
  <si>
    <t>21～31日</t>
  </si>
  <si>
    <t>sd1147</t>
  </si>
  <si>
    <t>sd1148</t>
  </si>
  <si>
    <t>スポニチ関西</t>
  </si>
  <si>
    <t>半2段つかみ20段保証</t>
  </si>
  <si>
    <t>20段保証</t>
  </si>
  <si>
    <t>sd1149</t>
  </si>
  <si>
    <t>sd1150</t>
  </si>
  <si>
    <t>sd1151</t>
  </si>
  <si>
    <t>86「60代、70代男性にも新しい出会いの予感」</t>
  </si>
  <si>
    <t>sd1152</t>
  </si>
  <si>
    <t>新聞 TOTAL</t>
  </si>
  <si>
    <t>●雑誌 広告</t>
  </si>
  <si>
    <t>dz063</t>
  </si>
  <si>
    <t>扶桑社</t>
  </si>
  <si>
    <t>Tvnavi</t>
  </si>
  <si>
    <t>(月間Tvnavi)①</t>
  </si>
  <si>
    <t>8月24日(土)</t>
  </si>
  <si>
    <t>dz064</t>
  </si>
  <si>
    <t>dz065</t>
  </si>
  <si>
    <t>dz066</t>
  </si>
  <si>
    <t>dz067</t>
  </si>
  <si>
    <t>ぶんか社</t>
  </si>
  <si>
    <t>新50代</t>
  </si>
  <si>
    <t>EX MAX</t>
  </si>
  <si>
    <t>表4</t>
  </si>
  <si>
    <t>8月26日(月)</t>
  </si>
  <si>
    <t>dz068</t>
  </si>
  <si>
    <t>dz069</t>
  </si>
  <si>
    <t>交通 タイムス社</t>
  </si>
  <si>
    <t>トラック魂</t>
  </si>
  <si>
    <t>1C2P</t>
  </si>
  <si>
    <t>8月17日(土)</t>
  </si>
  <si>
    <t>dz070</t>
  </si>
  <si>
    <t>dz071</t>
  </si>
  <si>
    <t>リイド社</t>
  </si>
  <si>
    <t>コミック乱</t>
  </si>
  <si>
    <t>8月27日(火)</t>
  </si>
  <si>
    <t>dz072</t>
  </si>
  <si>
    <t>ak084</t>
  </si>
  <si>
    <t>大洋図書</t>
  </si>
  <si>
    <t>1P＋コウジ漫画</t>
  </si>
  <si>
    <t>金のEX　NEO</t>
  </si>
  <si>
    <t>表4　4C1P</t>
  </si>
  <si>
    <t>8月08日(木)</t>
  </si>
  <si>
    <t>ak085</t>
  </si>
  <si>
    <t>ak086</t>
  </si>
  <si>
    <t>コアマガジン</t>
  </si>
  <si>
    <t>2Pスポーツ新聞_v01_どきどき(エロ)</t>
  </si>
  <si>
    <t>実話BUNKAタブー</t>
  </si>
  <si>
    <t>4C2P</t>
  </si>
  <si>
    <t>8月16日(金)</t>
  </si>
  <si>
    <t>ak087</t>
  </si>
  <si>
    <t>ak088</t>
  </si>
  <si>
    <t>ガイドワークス</t>
  </si>
  <si>
    <t>パチンコ必勝ガイド極上MIX HYPER</t>
  </si>
  <si>
    <t>8月28日(水)</t>
  </si>
  <si>
    <t>ak089</t>
  </si>
  <si>
    <t>雑誌 TOTAL</t>
  </si>
  <si>
    <t>●DVD 広告</t>
  </si>
  <si>
    <t>pk219</t>
  </si>
  <si>
    <t>インフォメディア</t>
  </si>
  <si>
    <t>DVD漫画たかし</t>
  </si>
  <si>
    <t>B5、書店売、1249円、2万部</t>
  </si>
  <si>
    <t>恥辱にイキ乱れる敏感妻!</t>
  </si>
  <si>
    <t>DVD袋裏1C+コンテンツ枠</t>
  </si>
  <si>
    <t>8月07日(水)</t>
  </si>
  <si>
    <t>pk220</t>
  </si>
  <si>
    <t>pk221</t>
  </si>
  <si>
    <t>A4、書店売、2000円、2万部</t>
  </si>
  <si>
    <t>ああっ凄くいぃ…炎のドスケベ母子相姦!</t>
  </si>
  <si>
    <t>8月21日(水)</t>
  </si>
  <si>
    <t>pk222</t>
  </si>
  <si>
    <t>pk223</t>
  </si>
  <si>
    <t>ダイアプレス</t>
  </si>
  <si>
    <t>書店売</t>
  </si>
  <si>
    <t>ロシアの妖精</t>
  </si>
  <si>
    <t>DVD袋表4C</t>
  </si>
  <si>
    <t>pk224</t>
  </si>
  <si>
    <t>pk225</t>
  </si>
  <si>
    <t>メディアックス</t>
  </si>
  <si>
    <t>A4、書店売</t>
  </si>
  <si>
    <t>しろうと美人妻中出し地下DVD36時間　愛とSEX、生姦と中出し</t>
  </si>
  <si>
    <t>DVD貼付け面4C1/2P</t>
  </si>
  <si>
    <t>pk226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</si>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</sst>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20</v>
      </c>
      <c r="D6" s="180">
        <v>2100000</v>
      </c>
      <c r="E6" s="79">
        <v>767</v>
      </c>
      <c r="F6" s="79">
        <v>313</v>
      </c>
      <c r="G6" s="79">
        <v>878</v>
      </c>
      <c r="H6" s="89">
        <v>139</v>
      </c>
      <c r="I6" s="90">
        <v>3</v>
      </c>
      <c r="J6" s="143">
        <f>H6+I6</f>
        <v>142</v>
      </c>
      <c r="K6" s="80">
        <f>IFERROR(J6/G6,"-")</f>
        <v>0.16173120728929</v>
      </c>
      <c r="L6" s="79">
        <v>61</v>
      </c>
      <c r="M6" s="79">
        <v>24</v>
      </c>
      <c r="N6" s="80">
        <f>IFERROR(L6/J6,"-")</f>
        <v>0.42957746478873</v>
      </c>
      <c r="O6" s="81">
        <f>IFERROR(D6/J6,"-")</f>
        <v>14788.732394366</v>
      </c>
      <c r="P6" s="82">
        <v>63</v>
      </c>
      <c r="Q6" s="80">
        <f>IFERROR(P6/J6,"-")</f>
        <v>0.44366197183099</v>
      </c>
      <c r="R6" s="185">
        <v>4453650</v>
      </c>
      <c r="S6" s="186">
        <f>IFERROR(R6/J6,"-")</f>
        <v>31363.732394366</v>
      </c>
      <c r="T6" s="186">
        <f>IFERROR(R6/P6,"-")</f>
        <v>70692.857142857</v>
      </c>
      <c r="U6" s="180">
        <f>IFERROR(R6-D6,"-")</f>
        <v>2353650</v>
      </c>
      <c r="V6" s="83">
        <f>R6/D6</f>
        <v>2.1207857142857</v>
      </c>
      <c r="W6" s="77"/>
      <c r="X6" s="142"/>
    </row>
    <row r="7" spans="1:24">
      <c r="A7" s="78"/>
      <c r="B7" s="84" t="s">
        <v>24</v>
      </c>
      <c r="C7" s="84">
        <v>16</v>
      </c>
      <c r="D7" s="180">
        <v>882000</v>
      </c>
      <c r="E7" s="79">
        <v>346</v>
      </c>
      <c r="F7" s="79">
        <v>151</v>
      </c>
      <c r="G7" s="79">
        <v>372</v>
      </c>
      <c r="H7" s="89">
        <v>89</v>
      </c>
      <c r="I7" s="90">
        <v>1</v>
      </c>
      <c r="J7" s="143">
        <f>H7+I7</f>
        <v>90</v>
      </c>
      <c r="K7" s="80">
        <f>IFERROR(J7/G7,"-")</f>
        <v>0.24193548387097</v>
      </c>
      <c r="L7" s="79">
        <v>20</v>
      </c>
      <c r="M7" s="79">
        <v>19</v>
      </c>
      <c r="N7" s="80">
        <f>IFERROR(L7/J7,"-")</f>
        <v>0.22222222222222</v>
      </c>
      <c r="O7" s="81">
        <f>IFERROR(D7/J7,"-")</f>
        <v>9800</v>
      </c>
      <c r="P7" s="82">
        <v>19</v>
      </c>
      <c r="Q7" s="80">
        <f>IFERROR(P7/J7,"-")</f>
        <v>0.21111111111111</v>
      </c>
      <c r="R7" s="185">
        <v>2829000</v>
      </c>
      <c r="S7" s="186">
        <f>IFERROR(R7/J7,"-")</f>
        <v>31433.333333333</v>
      </c>
      <c r="T7" s="186">
        <f>IFERROR(R7/P7,"-")</f>
        <v>148894.73684211</v>
      </c>
      <c r="U7" s="180">
        <f>IFERROR(R7-D7,"-")</f>
        <v>1947000</v>
      </c>
      <c r="V7" s="83">
        <f>R7/D7</f>
        <v>3.2074829931973</v>
      </c>
      <c r="W7" s="77"/>
      <c r="X7" s="142"/>
    </row>
    <row r="8" spans="1:24">
      <c r="A8" s="78"/>
      <c r="B8" s="84" t="s">
        <v>25</v>
      </c>
      <c r="C8" s="84">
        <v>8</v>
      </c>
      <c r="D8" s="180">
        <v>312000</v>
      </c>
      <c r="E8" s="79">
        <v>337</v>
      </c>
      <c r="F8" s="79">
        <v>263</v>
      </c>
      <c r="G8" s="79">
        <v>148</v>
      </c>
      <c r="H8" s="89">
        <v>94</v>
      </c>
      <c r="I8" s="90">
        <v>5</v>
      </c>
      <c r="J8" s="143">
        <f>H8+I8</f>
        <v>99</v>
      </c>
      <c r="K8" s="80">
        <f>IFERROR(J8/G8,"-")</f>
        <v>0.66891891891892</v>
      </c>
      <c r="L8" s="79">
        <v>21</v>
      </c>
      <c r="M8" s="79">
        <v>24</v>
      </c>
      <c r="N8" s="80">
        <f>IFERROR(L8/J8,"-")</f>
        <v>0.21212121212121</v>
      </c>
      <c r="O8" s="81">
        <f>IFERROR(D8/J8,"-")</f>
        <v>3151.5151515152</v>
      </c>
      <c r="P8" s="82">
        <v>9</v>
      </c>
      <c r="Q8" s="80">
        <f>IFERROR(P8/J8,"-")</f>
        <v>0.090909090909091</v>
      </c>
      <c r="R8" s="185">
        <v>459000</v>
      </c>
      <c r="S8" s="186">
        <f>IFERROR(R8/J8,"-")</f>
        <v>4636.3636363636</v>
      </c>
      <c r="T8" s="186">
        <f>IFERROR(R8/P8,"-")</f>
        <v>51000</v>
      </c>
      <c r="U8" s="180">
        <f>IFERROR(R8-D8,"-")</f>
        <v>147000</v>
      </c>
      <c r="V8" s="83">
        <f>R8/D8</f>
        <v>1.4711538461538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3294000</v>
      </c>
      <c r="E11" s="41">
        <f>SUM(E6:E9)</f>
        <v>1450</v>
      </c>
      <c r="F11" s="41">
        <f>SUM(F6:F9)</f>
        <v>727</v>
      </c>
      <c r="G11" s="41">
        <f>SUM(G6:G9)</f>
        <v>1398</v>
      </c>
      <c r="H11" s="41">
        <f>SUM(H6:H9)</f>
        <v>322</v>
      </c>
      <c r="I11" s="41">
        <f>SUM(I6:I9)</f>
        <v>9</v>
      </c>
      <c r="J11" s="41">
        <f>SUM(J6:J9)</f>
        <v>331</v>
      </c>
      <c r="K11" s="42">
        <f>IFERROR(J11/G11,"-")</f>
        <v>0.23676680972818</v>
      </c>
      <c r="L11" s="76">
        <f>SUM(L6:L9)</f>
        <v>102</v>
      </c>
      <c r="M11" s="76">
        <f>SUM(M6:M9)</f>
        <v>67</v>
      </c>
      <c r="N11" s="42">
        <f>IFERROR(L11/J11,"-")</f>
        <v>0.30815709969789</v>
      </c>
      <c r="O11" s="43">
        <f>IFERROR(D11/J11,"-")</f>
        <v>9951.6616314199</v>
      </c>
      <c r="P11" s="44">
        <f>SUM(P6:P9)</f>
        <v>91</v>
      </c>
      <c r="Q11" s="42">
        <f>IFERROR(P11/J11,"-")</f>
        <v>0.27492447129909</v>
      </c>
      <c r="R11" s="183">
        <f>SUM(R6:R9)</f>
        <v>7741650</v>
      </c>
      <c r="S11" s="183">
        <f>IFERROR(R11/J11,"-")</f>
        <v>23388.670694864</v>
      </c>
      <c r="T11" s="183">
        <f>IFERROR(P11/P11,"-")</f>
        <v>1</v>
      </c>
      <c r="U11" s="183">
        <f>SUM(U6:U9)</f>
        <v>4447650</v>
      </c>
      <c r="V11" s="45">
        <f>IFERROR(R11/D11,"-")</f>
        <v>2.3502276867031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1.6520467836257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684000</v>
      </c>
      <c r="K6" s="79">
        <v>15</v>
      </c>
      <c r="L6" s="79">
        <v>0</v>
      </c>
      <c r="M6" s="79">
        <v>57</v>
      </c>
      <c r="N6" s="89">
        <v>8</v>
      </c>
      <c r="O6" s="90">
        <v>0</v>
      </c>
      <c r="P6" s="91">
        <f>N6+O6</f>
        <v>8</v>
      </c>
      <c r="Q6" s="80">
        <f>IFERROR(P6/M6,"-")</f>
        <v>0.14035087719298</v>
      </c>
      <c r="R6" s="79">
        <v>0</v>
      </c>
      <c r="S6" s="79">
        <v>4</v>
      </c>
      <c r="T6" s="80">
        <f>IFERROR(R6/(P6),"-")</f>
        <v>0</v>
      </c>
      <c r="U6" s="186">
        <f>IFERROR(J6/SUM(N6:O11),"-")</f>
        <v>16682.926829268</v>
      </c>
      <c r="V6" s="82">
        <v>2</v>
      </c>
      <c r="W6" s="80">
        <f>IF(P6=0,"-",V6/P6)</f>
        <v>0.25</v>
      </c>
      <c r="X6" s="185">
        <v>13000</v>
      </c>
      <c r="Y6" s="186">
        <f>IFERROR(X6/P6,"-")</f>
        <v>1625</v>
      </c>
      <c r="Z6" s="186">
        <f>IFERROR(X6/V6,"-")</f>
        <v>6500</v>
      </c>
      <c r="AA6" s="180">
        <f>SUM(X6:X11)-SUM(J6:J11)</f>
        <v>446000</v>
      </c>
      <c r="AB6" s="83">
        <f>SUM(X6:X11)/SUM(J6:J11)</f>
        <v>1.6520467836257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3</v>
      </c>
      <c r="AN6" s="99">
        <f>IF(P6=0,"",IF(AM6=0,"",(AM6/P6)))</f>
        <v>0.375</v>
      </c>
      <c r="AO6" s="98">
        <v>1</v>
      </c>
      <c r="AP6" s="100">
        <f>IFERROR(AO6/AM6,"-")</f>
        <v>0.33333333333333</v>
      </c>
      <c r="AQ6" s="101">
        <v>3000</v>
      </c>
      <c r="AR6" s="102">
        <f>IFERROR(AQ6/AM6,"-")</f>
        <v>1000</v>
      </c>
      <c r="AS6" s="103">
        <v>1</v>
      </c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3</v>
      </c>
      <c r="BF6" s="111">
        <f>IF(P6=0,"",IF(BE6=0,"",(BE6/P6)))</f>
        <v>0.375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0.125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0.125</v>
      </c>
      <c r="BY6" s="126">
        <v>1</v>
      </c>
      <c r="BZ6" s="127">
        <f>IFERROR(BY6/BW6,"-")</f>
        <v>1</v>
      </c>
      <c r="CA6" s="128">
        <v>10000</v>
      </c>
      <c r="CB6" s="129">
        <f>IFERROR(CA6/BW6,"-")</f>
        <v>10000</v>
      </c>
      <c r="CC6" s="130"/>
      <c r="CD6" s="130">
        <v>1</v>
      </c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13000</v>
      </c>
      <c r="CQ6" s="139">
        <v>10000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70</v>
      </c>
      <c r="G7" s="88"/>
      <c r="H7" s="88"/>
      <c r="I7" s="88"/>
      <c r="J7" s="180"/>
      <c r="K7" s="79">
        <v>71</v>
      </c>
      <c r="L7" s="79">
        <v>50</v>
      </c>
      <c r="M7" s="79">
        <v>14</v>
      </c>
      <c r="N7" s="89">
        <v>20</v>
      </c>
      <c r="O7" s="90">
        <v>1</v>
      </c>
      <c r="P7" s="91">
        <f>N7+O7</f>
        <v>21</v>
      </c>
      <c r="Q7" s="80">
        <f>IFERROR(P7/M7,"-")</f>
        <v>1.5</v>
      </c>
      <c r="R7" s="79">
        <v>10</v>
      </c>
      <c r="S7" s="79">
        <v>3</v>
      </c>
      <c r="T7" s="80">
        <f>IFERROR(R7/(P7),"-")</f>
        <v>0.47619047619048</v>
      </c>
      <c r="U7" s="186"/>
      <c r="V7" s="82">
        <v>10</v>
      </c>
      <c r="W7" s="80">
        <f>IF(P7=0,"-",V7/P7)</f>
        <v>0.47619047619048</v>
      </c>
      <c r="X7" s="185">
        <v>675000</v>
      </c>
      <c r="Y7" s="186">
        <f>IFERROR(X7/P7,"-")</f>
        <v>32142.857142857</v>
      </c>
      <c r="Z7" s="186">
        <f>IFERROR(X7/V7,"-")</f>
        <v>67500</v>
      </c>
      <c r="AA7" s="180"/>
      <c r="AB7" s="83"/>
      <c r="AC7" s="77"/>
      <c r="AD7" s="92">
        <v>1</v>
      </c>
      <c r="AE7" s="93">
        <f>IF(P7=0,"",IF(AD7=0,"",(AD7/P7)))</f>
        <v>0.047619047619048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0.047619047619048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6</v>
      </c>
      <c r="BF7" s="111">
        <f>IF(P7=0,"",IF(BE7=0,"",(BE7/P7)))</f>
        <v>0.28571428571429</v>
      </c>
      <c r="BG7" s="110">
        <v>3</v>
      </c>
      <c r="BH7" s="112">
        <f>IFERROR(BG7/BE7,"-")</f>
        <v>0.5</v>
      </c>
      <c r="BI7" s="113">
        <v>127000</v>
      </c>
      <c r="BJ7" s="114">
        <f>IFERROR(BI7/BE7,"-")</f>
        <v>21166.666666667</v>
      </c>
      <c r="BK7" s="115">
        <v>1</v>
      </c>
      <c r="BL7" s="115"/>
      <c r="BM7" s="115">
        <v>2</v>
      </c>
      <c r="BN7" s="117">
        <v>6</v>
      </c>
      <c r="BO7" s="118">
        <f>IF(P7=0,"",IF(BN7=0,"",(BN7/P7)))</f>
        <v>0.28571428571429</v>
      </c>
      <c r="BP7" s="119">
        <v>3</v>
      </c>
      <c r="BQ7" s="120">
        <f>IFERROR(BP7/BN7,"-")</f>
        <v>0.5</v>
      </c>
      <c r="BR7" s="121">
        <v>284000</v>
      </c>
      <c r="BS7" s="122">
        <f>IFERROR(BR7/BN7,"-")</f>
        <v>47333.333333333</v>
      </c>
      <c r="BT7" s="123"/>
      <c r="BU7" s="123">
        <v>1</v>
      </c>
      <c r="BV7" s="123">
        <v>2</v>
      </c>
      <c r="BW7" s="124">
        <v>6</v>
      </c>
      <c r="BX7" s="125">
        <f>IF(P7=0,"",IF(BW7=0,"",(BW7/P7)))</f>
        <v>0.28571428571429</v>
      </c>
      <c r="BY7" s="126">
        <v>4</v>
      </c>
      <c r="BZ7" s="127">
        <f>IFERROR(BY7/BW7,"-")</f>
        <v>0.66666666666667</v>
      </c>
      <c r="CA7" s="128">
        <v>264000</v>
      </c>
      <c r="CB7" s="129">
        <f>IFERROR(CA7/BW7,"-")</f>
        <v>44000</v>
      </c>
      <c r="CC7" s="130">
        <v>1</v>
      </c>
      <c r="CD7" s="130">
        <v>1</v>
      </c>
      <c r="CE7" s="130">
        <v>2</v>
      </c>
      <c r="CF7" s="131">
        <v>1</v>
      </c>
      <c r="CG7" s="132">
        <f>IF(P7=0,"",IF(CF7=0,"",(CF7/P7)))</f>
        <v>0.047619047619048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10</v>
      </c>
      <c r="CP7" s="139">
        <v>675000</v>
      </c>
      <c r="CQ7" s="139">
        <v>226000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63</v>
      </c>
      <c r="E8" s="189" t="s">
        <v>64</v>
      </c>
      <c r="F8" s="189" t="s">
        <v>65</v>
      </c>
      <c r="G8" s="88" t="s">
        <v>72</v>
      </c>
      <c r="H8" s="88" t="s">
        <v>73</v>
      </c>
      <c r="I8" s="191" t="s">
        <v>74</v>
      </c>
      <c r="J8" s="180"/>
      <c r="K8" s="79">
        <v>15</v>
      </c>
      <c r="L8" s="79">
        <v>0</v>
      </c>
      <c r="M8" s="79">
        <v>45</v>
      </c>
      <c r="N8" s="89">
        <v>2</v>
      </c>
      <c r="O8" s="90">
        <v>0</v>
      </c>
      <c r="P8" s="91">
        <f>N8+O8</f>
        <v>2</v>
      </c>
      <c r="Q8" s="80">
        <f>IFERROR(P8/M8,"-")</f>
        <v>0.044444444444444</v>
      </c>
      <c r="R8" s="79">
        <v>2</v>
      </c>
      <c r="S8" s="79">
        <v>0</v>
      </c>
      <c r="T8" s="80">
        <f>IFERROR(R8/(P8),"-")</f>
        <v>1</v>
      </c>
      <c r="U8" s="186"/>
      <c r="V8" s="82">
        <v>2</v>
      </c>
      <c r="W8" s="80">
        <f>IF(P8=0,"-",V8/P8)</f>
        <v>1</v>
      </c>
      <c r="X8" s="185">
        <v>23000</v>
      </c>
      <c r="Y8" s="186">
        <f>IFERROR(X8/P8,"-")</f>
        <v>11500</v>
      </c>
      <c r="Z8" s="186">
        <f>IFERROR(X8/V8,"-")</f>
        <v>11500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0.5</v>
      </c>
      <c r="BP8" s="119">
        <v>1</v>
      </c>
      <c r="BQ8" s="120">
        <f>IFERROR(BP8/BN8,"-")</f>
        <v>1</v>
      </c>
      <c r="BR8" s="121">
        <v>15000</v>
      </c>
      <c r="BS8" s="122">
        <f>IFERROR(BR8/BN8,"-")</f>
        <v>15000</v>
      </c>
      <c r="BT8" s="123"/>
      <c r="BU8" s="123"/>
      <c r="BV8" s="123">
        <v>1</v>
      </c>
      <c r="BW8" s="124">
        <v>1</v>
      </c>
      <c r="BX8" s="125">
        <f>IF(P8=0,"",IF(BW8=0,"",(BW8/P8)))</f>
        <v>0.5</v>
      </c>
      <c r="BY8" s="126">
        <v>1</v>
      </c>
      <c r="BZ8" s="127">
        <f>IFERROR(BY8/BW8,"-")</f>
        <v>1</v>
      </c>
      <c r="CA8" s="128">
        <v>8000</v>
      </c>
      <c r="CB8" s="129">
        <f>IFERROR(CA8/BW8,"-")</f>
        <v>8000</v>
      </c>
      <c r="CC8" s="130"/>
      <c r="CD8" s="130">
        <v>1</v>
      </c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23000</v>
      </c>
      <c r="CQ8" s="139">
        <v>15000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75</v>
      </c>
      <c r="C9" s="189"/>
      <c r="D9" s="189" t="s">
        <v>63</v>
      </c>
      <c r="E9" s="189" t="s">
        <v>64</v>
      </c>
      <c r="F9" s="189" t="s">
        <v>70</v>
      </c>
      <c r="G9" s="88"/>
      <c r="H9" s="88"/>
      <c r="I9" s="88"/>
      <c r="J9" s="180"/>
      <c r="K9" s="79">
        <v>27</v>
      </c>
      <c r="L9" s="79">
        <v>22</v>
      </c>
      <c r="M9" s="79">
        <v>6</v>
      </c>
      <c r="N9" s="89">
        <v>5</v>
      </c>
      <c r="O9" s="90">
        <v>0</v>
      </c>
      <c r="P9" s="91">
        <f>N9+O9</f>
        <v>5</v>
      </c>
      <c r="Q9" s="80">
        <f>IFERROR(P9/M9,"-")</f>
        <v>0.83333333333333</v>
      </c>
      <c r="R9" s="79">
        <v>4</v>
      </c>
      <c r="S9" s="79">
        <v>0</v>
      </c>
      <c r="T9" s="80">
        <f>IFERROR(R9/(P9),"-")</f>
        <v>0.8</v>
      </c>
      <c r="U9" s="186"/>
      <c r="V9" s="82">
        <v>3</v>
      </c>
      <c r="W9" s="80">
        <f>IF(P9=0,"-",V9/P9)</f>
        <v>0.6</v>
      </c>
      <c r="X9" s="185">
        <v>363000</v>
      </c>
      <c r="Y9" s="186">
        <f>IFERROR(X9/P9,"-")</f>
        <v>72600</v>
      </c>
      <c r="Z9" s="186">
        <f>IFERROR(X9/V9,"-")</f>
        <v>121000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0.4</v>
      </c>
      <c r="BG9" s="110">
        <v>1</v>
      </c>
      <c r="BH9" s="112">
        <f>IFERROR(BG9/BE9,"-")</f>
        <v>0.5</v>
      </c>
      <c r="BI9" s="113">
        <v>103000</v>
      </c>
      <c r="BJ9" s="114">
        <f>IFERROR(BI9/BE9,"-")</f>
        <v>51500</v>
      </c>
      <c r="BK9" s="115"/>
      <c r="BL9" s="115"/>
      <c r="BM9" s="115">
        <v>1</v>
      </c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2</v>
      </c>
      <c r="BX9" s="125">
        <f>IF(P9=0,"",IF(BW9=0,"",(BW9/P9)))</f>
        <v>0.4</v>
      </c>
      <c r="BY9" s="126">
        <v>1</v>
      </c>
      <c r="BZ9" s="127">
        <f>IFERROR(BY9/BW9,"-")</f>
        <v>0.5</v>
      </c>
      <c r="CA9" s="128">
        <v>160000</v>
      </c>
      <c r="CB9" s="129">
        <f>IFERROR(CA9/BW9,"-")</f>
        <v>80000</v>
      </c>
      <c r="CC9" s="130"/>
      <c r="CD9" s="130"/>
      <c r="CE9" s="130">
        <v>1</v>
      </c>
      <c r="CF9" s="131">
        <v>1</v>
      </c>
      <c r="CG9" s="132">
        <f>IF(P9=0,"",IF(CF9=0,"",(CF9/P9)))</f>
        <v>0.2</v>
      </c>
      <c r="CH9" s="133">
        <v>1</v>
      </c>
      <c r="CI9" s="134">
        <f>IFERROR(CH9/CF9,"-")</f>
        <v>1</v>
      </c>
      <c r="CJ9" s="135">
        <v>100000</v>
      </c>
      <c r="CK9" s="136">
        <f>IFERROR(CJ9/CF9,"-")</f>
        <v>100000</v>
      </c>
      <c r="CL9" s="137"/>
      <c r="CM9" s="137"/>
      <c r="CN9" s="137">
        <v>1</v>
      </c>
      <c r="CO9" s="138">
        <v>3</v>
      </c>
      <c r="CP9" s="139">
        <v>363000</v>
      </c>
      <c r="CQ9" s="139">
        <v>160000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76</v>
      </c>
      <c r="C10" s="189"/>
      <c r="D10" s="189" t="s">
        <v>77</v>
      </c>
      <c r="E10" s="189" t="s">
        <v>78</v>
      </c>
      <c r="F10" s="189" t="s">
        <v>65</v>
      </c>
      <c r="G10" s="88" t="s">
        <v>72</v>
      </c>
      <c r="H10" s="88" t="s">
        <v>73</v>
      </c>
      <c r="I10" s="191" t="s">
        <v>79</v>
      </c>
      <c r="J10" s="180"/>
      <c r="K10" s="79">
        <v>6</v>
      </c>
      <c r="L10" s="79">
        <v>0</v>
      </c>
      <c r="M10" s="79">
        <v>23</v>
      </c>
      <c r="N10" s="89">
        <v>3</v>
      </c>
      <c r="O10" s="90">
        <v>0</v>
      </c>
      <c r="P10" s="91">
        <f>N10+O10</f>
        <v>3</v>
      </c>
      <c r="Q10" s="80">
        <f>IFERROR(P10/M10,"-")</f>
        <v>0.1304347826087</v>
      </c>
      <c r="R10" s="79">
        <v>1</v>
      </c>
      <c r="S10" s="79">
        <v>0</v>
      </c>
      <c r="T10" s="80">
        <f>IFERROR(R10/(P10),"-")</f>
        <v>0.33333333333333</v>
      </c>
      <c r="U10" s="186"/>
      <c r="V10" s="82">
        <v>3</v>
      </c>
      <c r="W10" s="80">
        <f>IF(P10=0,"-",V10/P10)</f>
        <v>1</v>
      </c>
      <c r="X10" s="185">
        <v>56000</v>
      </c>
      <c r="Y10" s="186">
        <f>IFERROR(X10/P10,"-")</f>
        <v>18666.666666667</v>
      </c>
      <c r="Z10" s="186">
        <f>IFERROR(X10/V10,"-")</f>
        <v>18666.666666667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3</v>
      </c>
      <c r="BO10" s="118">
        <f>IF(P10=0,"",IF(BN10=0,"",(BN10/P10)))</f>
        <v>1</v>
      </c>
      <c r="BP10" s="119">
        <v>3</v>
      </c>
      <c r="BQ10" s="120">
        <f>IFERROR(BP10/BN10,"-")</f>
        <v>1</v>
      </c>
      <c r="BR10" s="121">
        <v>56000</v>
      </c>
      <c r="BS10" s="122">
        <f>IFERROR(BR10/BN10,"-")</f>
        <v>18666.666666667</v>
      </c>
      <c r="BT10" s="123"/>
      <c r="BU10" s="123">
        <v>2</v>
      </c>
      <c r="BV10" s="123">
        <v>1</v>
      </c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3</v>
      </c>
      <c r="CP10" s="139">
        <v>56000</v>
      </c>
      <c r="CQ10" s="139">
        <v>38000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80</v>
      </c>
      <c r="C11" s="189"/>
      <c r="D11" s="189" t="s">
        <v>77</v>
      </c>
      <c r="E11" s="189" t="s">
        <v>78</v>
      </c>
      <c r="F11" s="189" t="s">
        <v>70</v>
      </c>
      <c r="G11" s="88"/>
      <c r="H11" s="88"/>
      <c r="I11" s="88"/>
      <c r="J11" s="180"/>
      <c r="K11" s="79">
        <v>23</v>
      </c>
      <c r="L11" s="79">
        <v>17</v>
      </c>
      <c r="M11" s="79">
        <v>23</v>
      </c>
      <c r="N11" s="89">
        <v>2</v>
      </c>
      <c r="O11" s="90">
        <v>0</v>
      </c>
      <c r="P11" s="91">
        <f>N11+O11</f>
        <v>2</v>
      </c>
      <c r="Q11" s="80">
        <f>IFERROR(P11/M11,"-")</f>
        <v>0.08695652173913</v>
      </c>
      <c r="R11" s="79">
        <v>0</v>
      </c>
      <c r="S11" s="79">
        <v>0</v>
      </c>
      <c r="T11" s="80">
        <f>IFERROR(R11/(P11),"-")</f>
        <v>0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0.5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1.8205128205128</v>
      </c>
      <c r="B12" s="189" t="s">
        <v>81</v>
      </c>
      <c r="C12" s="189"/>
      <c r="D12" s="189" t="s">
        <v>63</v>
      </c>
      <c r="E12" s="189" t="s">
        <v>64</v>
      </c>
      <c r="F12" s="189" t="s">
        <v>65</v>
      </c>
      <c r="G12" s="88" t="s">
        <v>82</v>
      </c>
      <c r="H12" s="88" t="s">
        <v>83</v>
      </c>
      <c r="I12" s="88" t="s">
        <v>84</v>
      </c>
      <c r="J12" s="180">
        <v>624000</v>
      </c>
      <c r="K12" s="79">
        <v>12</v>
      </c>
      <c r="L12" s="79">
        <v>0</v>
      </c>
      <c r="M12" s="79">
        <v>50</v>
      </c>
      <c r="N12" s="89">
        <v>6</v>
      </c>
      <c r="O12" s="90">
        <v>0</v>
      </c>
      <c r="P12" s="91">
        <f>N12+O12</f>
        <v>6</v>
      </c>
      <c r="Q12" s="80">
        <f>IFERROR(P12/M12,"-")</f>
        <v>0.12</v>
      </c>
      <c r="R12" s="79">
        <v>2</v>
      </c>
      <c r="S12" s="79">
        <v>0</v>
      </c>
      <c r="T12" s="80">
        <f>IFERROR(R12/(P12),"-")</f>
        <v>0.33333333333333</v>
      </c>
      <c r="U12" s="186">
        <f>IFERROR(J12/SUM(N12:O16),"-")</f>
        <v>20129.032258065</v>
      </c>
      <c r="V12" s="82">
        <v>3</v>
      </c>
      <c r="W12" s="80">
        <f>IF(P12=0,"-",V12/P12)</f>
        <v>0.5</v>
      </c>
      <c r="X12" s="185">
        <v>24000</v>
      </c>
      <c r="Y12" s="186">
        <f>IFERROR(X12/P12,"-")</f>
        <v>4000</v>
      </c>
      <c r="Z12" s="186">
        <f>IFERROR(X12/V12,"-")</f>
        <v>8000</v>
      </c>
      <c r="AA12" s="180">
        <f>SUM(X12:X16)-SUM(J12:J16)</f>
        <v>512000</v>
      </c>
      <c r="AB12" s="83">
        <f>SUM(X12:X16)/SUM(J12:J16)</f>
        <v>1.8205128205128</v>
      </c>
      <c r="AC12" s="77"/>
      <c r="AD12" s="92">
        <v>1</v>
      </c>
      <c r="AE12" s="93">
        <f>IF(P12=0,"",IF(AD12=0,"",(AD12/P12)))</f>
        <v>0.16666666666667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1</v>
      </c>
      <c r="AN12" s="99">
        <f>IF(P12=0,"",IF(AM12=0,"",(AM12/P12)))</f>
        <v>0.16666666666667</v>
      </c>
      <c r="AO12" s="98">
        <v>1</v>
      </c>
      <c r="AP12" s="100">
        <f>IFERROR(AO12/AM12,"-")</f>
        <v>1</v>
      </c>
      <c r="AQ12" s="101">
        <v>5000</v>
      </c>
      <c r="AR12" s="102">
        <f>IFERROR(AQ12/AM12,"-")</f>
        <v>5000</v>
      </c>
      <c r="AS12" s="103">
        <v>1</v>
      </c>
      <c r="AT12" s="103"/>
      <c r="AU12" s="103"/>
      <c r="AV12" s="104">
        <v>1</v>
      </c>
      <c r="AW12" s="105">
        <f>IF(P12=0,"",IF(AV12=0,"",(AV12/P12)))</f>
        <v>0.16666666666667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1</v>
      </c>
      <c r="BF12" s="111">
        <f>IF(P12=0,"",IF(BE12=0,"",(BE12/P12)))</f>
        <v>0.16666666666667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0.33333333333333</v>
      </c>
      <c r="BP12" s="119">
        <v>2</v>
      </c>
      <c r="BQ12" s="120">
        <f>IFERROR(BP12/BN12,"-")</f>
        <v>1</v>
      </c>
      <c r="BR12" s="121">
        <v>19000</v>
      </c>
      <c r="BS12" s="122">
        <f>IFERROR(BR12/BN12,"-")</f>
        <v>9500</v>
      </c>
      <c r="BT12" s="123"/>
      <c r="BU12" s="123">
        <v>2</v>
      </c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3</v>
      </c>
      <c r="CP12" s="139">
        <v>24000</v>
      </c>
      <c r="CQ12" s="139">
        <v>11000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85</v>
      </c>
      <c r="C13" s="189"/>
      <c r="D13" s="189" t="s">
        <v>77</v>
      </c>
      <c r="E13" s="189" t="s">
        <v>78</v>
      </c>
      <c r="F13" s="189" t="s">
        <v>65</v>
      </c>
      <c r="G13" s="88" t="s">
        <v>82</v>
      </c>
      <c r="H13" s="88" t="s">
        <v>83</v>
      </c>
      <c r="I13" s="88" t="s">
        <v>86</v>
      </c>
      <c r="J13" s="180"/>
      <c r="K13" s="79">
        <v>4</v>
      </c>
      <c r="L13" s="79">
        <v>0</v>
      </c>
      <c r="M13" s="79">
        <v>31</v>
      </c>
      <c r="N13" s="89">
        <v>0</v>
      </c>
      <c r="O13" s="90">
        <v>0</v>
      </c>
      <c r="P13" s="91">
        <f>N13+O13</f>
        <v>0</v>
      </c>
      <c r="Q13" s="80">
        <f>IFERROR(P13/M13,"-")</f>
        <v>0</v>
      </c>
      <c r="R13" s="79">
        <v>0</v>
      </c>
      <c r="S13" s="79">
        <v>0</v>
      </c>
      <c r="T13" s="80" t="str">
        <f>IFERROR(R13/(P13),"-")</f>
        <v>-</v>
      </c>
      <c r="U13" s="186"/>
      <c r="V13" s="82">
        <v>0</v>
      </c>
      <c r="W13" s="80" t="str">
        <f>IF(P13=0,"-",V13/P13)</f>
        <v>-</v>
      </c>
      <c r="X13" s="185">
        <v>0</v>
      </c>
      <c r="Y13" s="186" t="str">
        <f>IFERROR(X13/P13,"-")</f>
        <v>-</v>
      </c>
      <c r="Z13" s="186" t="str">
        <f>IFERROR(X13/V13,"-")</f>
        <v>-</v>
      </c>
      <c r="AA13" s="18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87</v>
      </c>
      <c r="C14" s="189"/>
      <c r="D14" s="189" t="s">
        <v>88</v>
      </c>
      <c r="E14" s="189" t="s">
        <v>89</v>
      </c>
      <c r="F14" s="189" t="s">
        <v>65</v>
      </c>
      <c r="G14" s="88" t="s">
        <v>82</v>
      </c>
      <c r="H14" s="88" t="s">
        <v>83</v>
      </c>
      <c r="I14" s="88" t="s">
        <v>90</v>
      </c>
      <c r="J14" s="180"/>
      <c r="K14" s="79">
        <v>8</v>
      </c>
      <c r="L14" s="79">
        <v>0</v>
      </c>
      <c r="M14" s="79">
        <v>14</v>
      </c>
      <c r="N14" s="89">
        <v>2</v>
      </c>
      <c r="O14" s="90">
        <v>0</v>
      </c>
      <c r="P14" s="91">
        <f>N14+O14</f>
        <v>2</v>
      </c>
      <c r="Q14" s="80">
        <f>IFERROR(P14/M14,"-")</f>
        <v>0.14285714285714</v>
      </c>
      <c r="R14" s="79">
        <v>2</v>
      </c>
      <c r="S14" s="79">
        <v>0</v>
      </c>
      <c r="T14" s="80">
        <f>IFERROR(R14/(P14),"-")</f>
        <v>1</v>
      </c>
      <c r="U14" s="186"/>
      <c r="V14" s="82">
        <v>1</v>
      </c>
      <c r="W14" s="80">
        <f>IF(P14=0,"-",V14/P14)</f>
        <v>0.5</v>
      </c>
      <c r="X14" s="185">
        <v>111000</v>
      </c>
      <c r="Y14" s="186">
        <f>IFERROR(X14/P14,"-")</f>
        <v>55500</v>
      </c>
      <c r="Z14" s="186">
        <f>IFERROR(X14/V14,"-")</f>
        <v>111000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0.5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1</v>
      </c>
      <c r="BX14" s="125">
        <f>IF(P14=0,"",IF(BW14=0,"",(BW14/P14)))</f>
        <v>0.5</v>
      </c>
      <c r="BY14" s="126">
        <v>1</v>
      </c>
      <c r="BZ14" s="127">
        <f>IFERROR(BY14/BW14,"-")</f>
        <v>1</v>
      </c>
      <c r="CA14" s="128">
        <v>111000</v>
      </c>
      <c r="CB14" s="129">
        <f>IFERROR(CA14/BW14,"-")</f>
        <v>111000</v>
      </c>
      <c r="CC14" s="130"/>
      <c r="CD14" s="130"/>
      <c r="CE14" s="130">
        <v>1</v>
      </c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111000</v>
      </c>
      <c r="CQ14" s="139">
        <v>111000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189" t="s">
        <v>91</v>
      </c>
      <c r="C15" s="189"/>
      <c r="D15" s="189" t="s">
        <v>92</v>
      </c>
      <c r="E15" s="189" t="s">
        <v>93</v>
      </c>
      <c r="F15" s="189" t="s">
        <v>65</v>
      </c>
      <c r="G15" s="88" t="s">
        <v>82</v>
      </c>
      <c r="H15" s="88" t="s">
        <v>83</v>
      </c>
      <c r="I15" s="88" t="s">
        <v>94</v>
      </c>
      <c r="J15" s="180"/>
      <c r="K15" s="79">
        <v>16</v>
      </c>
      <c r="L15" s="79">
        <v>0</v>
      </c>
      <c r="M15" s="79">
        <v>26</v>
      </c>
      <c r="N15" s="89">
        <v>4</v>
      </c>
      <c r="O15" s="90">
        <v>0</v>
      </c>
      <c r="P15" s="91">
        <f>N15+O15</f>
        <v>4</v>
      </c>
      <c r="Q15" s="80">
        <f>IFERROR(P15/M15,"-")</f>
        <v>0.15384615384615</v>
      </c>
      <c r="R15" s="79">
        <v>2</v>
      </c>
      <c r="S15" s="79">
        <v>0</v>
      </c>
      <c r="T15" s="80">
        <f>IFERROR(R15/(P15),"-")</f>
        <v>0.5</v>
      </c>
      <c r="U15" s="186"/>
      <c r="V15" s="82">
        <v>2</v>
      </c>
      <c r="W15" s="80">
        <f>IF(P15=0,"-",V15/P15)</f>
        <v>0.5</v>
      </c>
      <c r="X15" s="185">
        <v>138000</v>
      </c>
      <c r="Y15" s="186">
        <f>IFERROR(X15/P15,"-")</f>
        <v>34500</v>
      </c>
      <c r="Z15" s="186">
        <f>IFERROR(X15/V15,"-")</f>
        <v>69000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0.25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3</v>
      </c>
      <c r="BO15" s="118">
        <f>IF(P15=0,"",IF(BN15=0,"",(BN15/P15)))</f>
        <v>0.75</v>
      </c>
      <c r="BP15" s="119">
        <v>2</v>
      </c>
      <c r="BQ15" s="120">
        <f>IFERROR(BP15/BN15,"-")</f>
        <v>0.66666666666667</v>
      </c>
      <c r="BR15" s="121">
        <v>138000</v>
      </c>
      <c r="BS15" s="122">
        <f>IFERROR(BR15/BN15,"-")</f>
        <v>46000</v>
      </c>
      <c r="BT15" s="123"/>
      <c r="BU15" s="123">
        <v>1</v>
      </c>
      <c r="BV15" s="123">
        <v>1</v>
      </c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138000</v>
      </c>
      <c r="CQ15" s="139">
        <v>133000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/>
      <c r="B16" s="189" t="s">
        <v>95</v>
      </c>
      <c r="C16" s="189"/>
      <c r="D16" s="189" t="s">
        <v>96</v>
      </c>
      <c r="E16" s="189" t="s">
        <v>96</v>
      </c>
      <c r="F16" s="189" t="s">
        <v>70</v>
      </c>
      <c r="G16" s="88" t="s">
        <v>97</v>
      </c>
      <c r="H16" s="88"/>
      <c r="I16" s="88"/>
      <c r="J16" s="180"/>
      <c r="K16" s="79">
        <v>66</v>
      </c>
      <c r="L16" s="79">
        <v>51</v>
      </c>
      <c r="M16" s="79">
        <v>47</v>
      </c>
      <c r="N16" s="89">
        <v>19</v>
      </c>
      <c r="O16" s="90">
        <v>0</v>
      </c>
      <c r="P16" s="91">
        <f>N16+O16</f>
        <v>19</v>
      </c>
      <c r="Q16" s="80">
        <f>IFERROR(P16/M16,"-")</f>
        <v>0.40425531914894</v>
      </c>
      <c r="R16" s="79">
        <v>14</v>
      </c>
      <c r="S16" s="79">
        <v>1</v>
      </c>
      <c r="T16" s="80">
        <f>IFERROR(R16/(P16),"-")</f>
        <v>0.73684210526316</v>
      </c>
      <c r="U16" s="186"/>
      <c r="V16" s="82">
        <v>12</v>
      </c>
      <c r="W16" s="80">
        <f>IF(P16=0,"-",V16/P16)</f>
        <v>0.63157894736842</v>
      </c>
      <c r="X16" s="185">
        <v>863000</v>
      </c>
      <c r="Y16" s="186">
        <f>IFERROR(X16/P16,"-")</f>
        <v>45421.052631579</v>
      </c>
      <c r="Z16" s="186">
        <f>IFERROR(X16/V16,"-")</f>
        <v>71916.666666667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5</v>
      </c>
      <c r="BF16" s="111">
        <f>IF(P16=0,"",IF(BE16=0,"",(BE16/P16)))</f>
        <v>0.26315789473684</v>
      </c>
      <c r="BG16" s="110">
        <v>2</v>
      </c>
      <c r="BH16" s="112">
        <f>IFERROR(BG16/BE16,"-")</f>
        <v>0.4</v>
      </c>
      <c r="BI16" s="113">
        <v>52000</v>
      </c>
      <c r="BJ16" s="114">
        <f>IFERROR(BI16/BE16,"-")</f>
        <v>10400</v>
      </c>
      <c r="BK16" s="115">
        <v>1</v>
      </c>
      <c r="BL16" s="115"/>
      <c r="BM16" s="115">
        <v>1</v>
      </c>
      <c r="BN16" s="117">
        <v>6</v>
      </c>
      <c r="BO16" s="118">
        <f>IF(P16=0,"",IF(BN16=0,"",(BN16/P16)))</f>
        <v>0.31578947368421</v>
      </c>
      <c r="BP16" s="119">
        <v>2</v>
      </c>
      <c r="BQ16" s="120">
        <f>IFERROR(BP16/BN16,"-")</f>
        <v>0.33333333333333</v>
      </c>
      <c r="BR16" s="121">
        <v>73000</v>
      </c>
      <c r="BS16" s="122">
        <f>IFERROR(BR16/BN16,"-")</f>
        <v>12166.666666667</v>
      </c>
      <c r="BT16" s="123"/>
      <c r="BU16" s="123"/>
      <c r="BV16" s="123">
        <v>2</v>
      </c>
      <c r="BW16" s="124">
        <v>5</v>
      </c>
      <c r="BX16" s="125">
        <f>IF(P16=0,"",IF(BW16=0,"",(BW16/P16)))</f>
        <v>0.26315789473684</v>
      </c>
      <c r="BY16" s="126">
        <v>5</v>
      </c>
      <c r="BZ16" s="127">
        <f>IFERROR(BY16/BW16,"-")</f>
        <v>1</v>
      </c>
      <c r="CA16" s="128">
        <v>337000</v>
      </c>
      <c r="CB16" s="129">
        <f>IFERROR(CA16/BW16,"-")</f>
        <v>67400</v>
      </c>
      <c r="CC16" s="130">
        <v>1</v>
      </c>
      <c r="CD16" s="130">
        <v>1</v>
      </c>
      <c r="CE16" s="130">
        <v>3</v>
      </c>
      <c r="CF16" s="131">
        <v>3</v>
      </c>
      <c r="CG16" s="132">
        <f>IF(P16=0,"",IF(CF16=0,"",(CF16/P16)))</f>
        <v>0.15789473684211</v>
      </c>
      <c r="CH16" s="133">
        <v>3</v>
      </c>
      <c r="CI16" s="134">
        <f>IFERROR(CH16/CF16,"-")</f>
        <v>1</v>
      </c>
      <c r="CJ16" s="135">
        <v>401000</v>
      </c>
      <c r="CK16" s="136">
        <f>IFERROR(CJ16/CF16,"-")</f>
        <v>133666.66666667</v>
      </c>
      <c r="CL16" s="137"/>
      <c r="CM16" s="137"/>
      <c r="CN16" s="137">
        <v>3</v>
      </c>
      <c r="CO16" s="138">
        <v>12</v>
      </c>
      <c r="CP16" s="139">
        <v>863000</v>
      </c>
      <c r="CQ16" s="139">
        <v>278000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1.8315705128205</v>
      </c>
      <c r="B17" s="189" t="s">
        <v>98</v>
      </c>
      <c r="C17" s="189"/>
      <c r="D17" s="189" t="s">
        <v>99</v>
      </c>
      <c r="E17" s="189" t="s">
        <v>100</v>
      </c>
      <c r="F17" s="189" t="s">
        <v>65</v>
      </c>
      <c r="G17" s="88" t="s">
        <v>101</v>
      </c>
      <c r="H17" s="88" t="s">
        <v>102</v>
      </c>
      <c r="I17" s="88" t="s">
        <v>103</v>
      </c>
      <c r="J17" s="180">
        <v>312000</v>
      </c>
      <c r="K17" s="79">
        <v>3</v>
      </c>
      <c r="L17" s="79">
        <v>0</v>
      </c>
      <c r="M17" s="79">
        <v>12</v>
      </c>
      <c r="N17" s="89">
        <v>2</v>
      </c>
      <c r="O17" s="90">
        <v>0</v>
      </c>
      <c r="P17" s="91">
        <f>N17+O17</f>
        <v>2</v>
      </c>
      <c r="Q17" s="80">
        <f>IFERROR(P17/M17,"-")</f>
        <v>0.16666666666667</v>
      </c>
      <c r="R17" s="79">
        <v>1</v>
      </c>
      <c r="S17" s="79">
        <v>1</v>
      </c>
      <c r="T17" s="80">
        <f>IFERROR(R17/(P17),"-")</f>
        <v>0.5</v>
      </c>
      <c r="U17" s="186">
        <f>IFERROR(J17/SUM(N17:O20),"-")</f>
        <v>13565.217391304</v>
      </c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>
        <f>SUM(X17:X20)-SUM(J17:J20)</f>
        <v>259450</v>
      </c>
      <c r="AB17" s="83">
        <f>SUM(X17:X20)/SUM(J17:J20)</f>
        <v>1.8315705128205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1</v>
      </c>
      <c r="AW17" s="105">
        <f>IF(P17=0,"",IF(AV17=0,"",(AV17/P17)))</f>
        <v>0.5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1</v>
      </c>
      <c r="BO17" s="118">
        <f>IF(P17=0,"",IF(BN17=0,"",(BN17/P17)))</f>
        <v>0.5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104</v>
      </c>
      <c r="C18" s="189"/>
      <c r="D18" s="189" t="s">
        <v>99</v>
      </c>
      <c r="E18" s="189" t="s">
        <v>105</v>
      </c>
      <c r="F18" s="189" t="s">
        <v>65</v>
      </c>
      <c r="G18" s="88"/>
      <c r="H18" s="88" t="s">
        <v>102</v>
      </c>
      <c r="I18" s="88" t="s">
        <v>106</v>
      </c>
      <c r="J18" s="180"/>
      <c r="K18" s="79">
        <v>6</v>
      </c>
      <c r="L18" s="79">
        <v>0</v>
      </c>
      <c r="M18" s="79">
        <v>27</v>
      </c>
      <c r="N18" s="89">
        <v>1</v>
      </c>
      <c r="O18" s="90">
        <v>0</v>
      </c>
      <c r="P18" s="91">
        <f>N18+O18</f>
        <v>1</v>
      </c>
      <c r="Q18" s="80">
        <f>IFERROR(P18/M18,"-")</f>
        <v>0.037037037037037</v>
      </c>
      <c r="R18" s="79">
        <v>0</v>
      </c>
      <c r="S18" s="79">
        <v>0</v>
      </c>
      <c r="T18" s="80">
        <f>IFERROR(R18/(P18),"-")</f>
        <v>0</v>
      </c>
      <c r="U18" s="186"/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1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107</v>
      </c>
      <c r="C19" s="189"/>
      <c r="D19" s="189" t="s">
        <v>99</v>
      </c>
      <c r="E19" s="189" t="s">
        <v>108</v>
      </c>
      <c r="F19" s="189" t="s">
        <v>65</v>
      </c>
      <c r="G19" s="88"/>
      <c r="H19" s="88" t="s">
        <v>102</v>
      </c>
      <c r="I19" s="88" t="s">
        <v>109</v>
      </c>
      <c r="J19" s="180"/>
      <c r="K19" s="79">
        <v>13</v>
      </c>
      <c r="L19" s="79">
        <v>0</v>
      </c>
      <c r="M19" s="79">
        <v>43</v>
      </c>
      <c r="N19" s="89">
        <v>3</v>
      </c>
      <c r="O19" s="90">
        <v>0</v>
      </c>
      <c r="P19" s="91">
        <f>N19+O19</f>
        <v>3</v>
      </c>
      <c r="Q19" s="80">
        <f>IFERROR(P19/M19,"-")</f>
        <v>0.069767441860465</v>
      </c>
      <c r="R19" s="79">
        <v>0</v>
      </c>
      <c r="S19" s="79">
        <v>0</v>
      </c>
      <c r="T19" s="80">
        <f>IFERROR(R19/(P19),"-")</f>
        <v>0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0.33333333333333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1</v>
      </c>
      <c r="BF19" s="111">
        <f>IF(P19=0,"",IF(BE19=0,"",(BE19/P19)))</f>
        <v>0.33333333333333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1</v>
      </c>
      <c r="BO19" s="118">
        <f>IF(P19=0,"",IF(BN19=0,"",(BN19/P19)))</f>
        <v>0.33333333333333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110</v>
      </c>
      <c r="C20" s="189"/>
      <c r="D20" s="189" t="s">
        <v>96</v>
      </c>
      <c r="E20" s="189" t="s">
        <v>96</v>
      </c>
      <c r="F20" s="189" t="s">
        <v>70</v>
      </c>
      <c r="G20" s="88"/>
      <c r="H20" s="88"/>
      <c r="I20" s="88"/>
      <c r="J20" s="180"/>
      <c r="K20" s="79">
        <v>105</v>
      </c>
      <c r="L20" s="79">
        <v>54</v>
      </c>
      <c r="M20" s="79">
        <v>40</v>
      </c>
      <c r="N20" s="89">
        <v>17</v>
      </c>
      <c r="O20" s="90">
        <v>0</v>
      </c>
      <c r="P20" s="91">
        <f>N20+O20</f>
        <v>17</v>
      </c>
      <c r="Q20" s="80">
        <f>IFERROR(P20/M20,"-")</f>
        <v>0.425</v>
      </c>
      <c r="R20" s="79">
        <v>4</v>
      </c>
      <c r="S20" s="79">
        <v>3</v>
      </c>
      <c r="T20" s="80">
        <f>IFERROR(R20/(P20),"-")</f>
        <v>0.23529411764706</v>
      </c>
      <c r="U20" s="186"/>
      <c r="V20" s="82">
        <v>4</v>
      </c>
      <c r="W20" s="80">
        <f>IF(P20=0,"-",V20/P20)</f>
        <v>0.23529411764706</v>
      </c>
      <c r="X20" s="185">
        <v>571450</v>
      </c>
      <c r="Y20" s="186">
        <f>IFERROR(X20/P20,"-")</f>
        <v>33614.705882353</v>
      </c>
      <c r="Z20" s="186">
        <f>IFERROR(X20/V20,"-")</f>
        <v>142862.5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2</v>
      </c>
      <c r="AW20" s="105">
        <f>IF(P20=0,"",IF(AV20=0,"",(AV20/P20)))</f>
        <v>0.11764705882353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3</v>
      </c>
      <c r="BF20" s="111">
        <f>IF(P20=0,"",IF(BE20=0,"",(BE20/P20)))</f>
        <v>0.17647058823529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7</v>
      </c>
      <c r="BO20" s="118">
        <f>IF(P20=0,"",IF(BN20=0,"",(BN20/P20)))</f>
        <v>0.41176470588235</v>
      </c>
      <c r="BP20" s="119">
        <v>1</v>
      </c>
      <c r="BQ20" s="120">
        <f>IFERROR(BP20/BN20,"-")</f>
        <v>0.14285714285714</v>
      </c>
      <c r="BR20" s="121">
        <v>23450</v>
      </c>
      <c r="BS20" s="122">
        <f>IFERROR(BR20/BN20,"-")</f>
        <v>3350</v>
      </c>
      <c r="BT20" s="123"/>
      <c r="BU20" s="123"/>
      <c r="BV20" s="123">
        <v>1</v>
      </c>
      <c r="BW20" s="124">
        <v>4</v>
      </c>
      <c r="BX20" s="125">
        <f>IF(P20=0,"",IF(BW20=0,"",(BW20/P20)))</f>
        <v>0.23529411764706</v>
      </c>
      <c r="BY20" s="126">
        <v>2</v>
      </c>
      <c r="BZ20" s="127">
        <f>IFERROR(BY20/BW20,"-")</f>
        <v>0.5</v>
      </c>
      <c r="CA20" s="128">
        <v>128000</v>
      </c>
      <c r="CB20" s="129">
        <f>IFERROR(CA20/BW20,"-")</f>
        <v>32000</v>
      </c>
      <c r="CC20" s="130">
        <v>1</v>
      </c>
      <c r="CD20" s="130"/>
      <c r="CE20" s="130">
        <v>1</v>
      </c>
      <c r="CF20" s="131">
        <v>1</v>
      </c>
      <c r="CG20" s="132">
        <f>IF(P20=0,"",IF(CF20=0,"",(CF20/P20)))</f>
        <v>0.058823529411765</v>
      </c>
      <c r="CH20" s="133">
        <v>1</v>
      </c>
      <c r="CI20" s="134">
        <f>IFERROR(CH20/CF20,"-")</f>
        <v>1</v>
      </c>
      <c r="CJ20" s="135">
        <v>420000</v>
      </c>
      <c r="CK20" s="136">
        <f>IFERROR(CJ20/CF20,"-")</f>
        <v>420000</v>
      </c>
      <c r="CL20" s="137"/>
      <c r="CM20" s="137"/>
      <c r="CN20" s="137">
        <v>1</v>
      </c>
      <c r="CO20" s="138">
        <v>4</v>
      </c>
      <c r="CP20" s="139">
        <v>571450</v>
      </c>
      <c r="CQ20" s="139">
        <v>420000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>
        <f>AB21</f>
        <v>3.3670833333333</v>
      </c>
      <c r="B21" s="189" t="s">
        <v>111</v>
      </c>
      <c r="C21" s="189"/>
      <c r="D21" s="189" t="s">
        <v>99</v>
      </c>
      <c r="E21" s="189" t="s">
        <v>100</v>
      </c>
      <c r="F21" s="189" t="s">
        <v>65</v>
      </c>
      <c r="G21" s="88" t="s">
        <v>112</v>
      </c>
      <c r="H21" s="88" t="s">
        <v>113</v>
      </c>
      <c r="I21" s="88" t="s">
        <v>114</v>
      </c>
      <c r="J21" s="180">
        <v>480000</v>
      </c>
      <c r="K21" s="79">
        <v>16</v>
      </c>
      <c r="L21" s="79">
        <v>0</v>
      </c>
      <c r="M21" s="79">
        <v>112</v>
      </c>
      <c r="N21" s="89">
        <v>8</v>
      </c>
      <c r="O21" s="90">
        <v>0</v>
      </c>
      <c r="P21" s="91">
        <f>N21+O21</f>
        <v>8</v>
      </c>
      <c r="Q21" s="80">
        <f>IFERROR(P21/M21,"-")</f>
        <v>0.071428571428571</v>
      </c>
      <c r="R21" s="79">
        <v>3</v>
      </c>
      <c r="S21" s="79">
        <v>4</v>
      </c>
      <c r="T21" s="80">
        <f>IFERROR(R21/(P21),"-")</f>
        <v>0.375</v>
      </c>
      <c r="U21" s="186">
        <f>IFERROR(J21/SUM(N21:O25),"-")</f>
        <v>10212.765957447</v>
      </c>
      <c r="V21" s="82">
        <v>3</v>
      </c>
      <c r="W21" s="80">
        <f>IF(P21=0,"-",V21/P21)</f>
        <v>0.375</v>
      </c>
      <c r="X21" s="185">
        <v>207000</v>
      </c>
      <c r="Y21" s="186">
        <f>IFERROR(X21/P21,"-")</f>
        <v>25875</v>
      </c>
      <c r="Z21" s="186">
        <f>IFERROR(X21/V21,"-")</f>
        <v>69000</v>
      </c>
      <c r="AA21" s="180">
        <f>SUM(X21:X25)-SUM(J21:J25)</f>
        <v>1136200</v>
      </c>
      <c r="AB21" s="83">
        <f>SUM(X21:X25)/SUM(J21:J25)</f>
        <v>3.3670833333333</v>
      </c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>
        <v>1</v>
      </c>
      <c r="AN21" s="99">
        <f>IF(P21=0,"",IF(AM21=0,"",(AM21/P21)))</f>
        <v>0.125</v>
      </c>
      <c r="AO21" s="98"/>
      <c r="AP21" s="100">
        <f>IFERROR(AO21/AM21,"-")</f>
        <v>0</v>
      </c>
      <c r="AQ21" s="101"/>
      <c r="AR21" s="102">
        <f>IFERROR(AQ21/AM21,"-")</f>
        <v>0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3</v>
      </c>
      <c r="BF21" s="111">
        <f>IF(P21=0,"",IF(BE21=0,"",(BE21/P21)))</f>
        <v>0.375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3</v>
      </c>
      <c r="BO21" s="118">
        <f>IF(P21=0,"",IF(BN21=0,"",(BN21/P21)))</f>
        <v>0.375</v>
      </c>
      <c r="BP21" s="119">
        <v>2</v>
      </c>
      <c r="BQ21" s="120">
        <f>IFERROR(BP21/BN21,"-")</f>
        <v>0.66666666666667</v>
      </c>
      <c r="BR21" s="121">
        <v>86000</v>
      </c>
      <c r="BS21" s="122">
        <f>IFERROR(BR21/BN21,"-")</f>
        <v>28666.666666667</v>
      </c>
      <c r="BT21" s="123"/>
      <c r="BU21" s="123"/>
      <c r="BV21" s="123">
        <v>2</v>
      </c>
      <c r="BW21" s="124">
        <v>1</v>
      </c>
      <c r="BX21" s="125">
        <f>IF(P21=0,"",IF(BW21=0,"",(BW21/P21)))</f>
        <v>0.125</v>
      </c>
      <c r="BY21" s="126">
        <v>1</v>
      </c>
      <c r="BZ21" s="127">
        <f>IFERROR(BY21/BW21,"-")</f>
        <v>1</v>
      </c>
      <c r="CA21" s="128">
        <v>121000</v>
      </c>
      <c r="CB21" s="129">
        <f>IFERROR(CA21/BW21,"-")</f>
        <v>121000</v>
      </c>
      <c r="CC21" s="130"/>
      <c r="CD21" s="130"/>
      <c r="CE21" s="130">
        <v>1</v>
      </c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3</v>
      </c>
      <c r="CP21" s="139">
        <v>207000</v>
      </c>
      <c r="CQ21" s="139">
        <v>121000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115</v>
      </c>
      <c r="C22" s="189"/>
      <c r="D22" s="189" t="s">
        <v>99</v>
      </c>
      <c r="E22" s="189" t="s">
        <v>105</v>
      </c>
      <c r="F22" s="189" t="s">
        <v>65</v>
      </c>
      <c r="G22" s="88"/>
      <c r="H22" s="88" t="s">
        <v>113</v>
      </c>
      <c r="I22" s="88"/>
      <c r="J22" s="180"/>
      <c r="K22" s="79">
        <v>20</v>
      </c>
      <c r="L22" s="79">
        <v>0</v>
      </c>
      <c r="M22" s="79">
        <v>93</v>
      </c>
      <c r="N22" s="89">
        <v>1</v>
      </c>
      <c r="O22" s="90">
        <v>0</v>
      </c>
      <c r="P22" s="91">
        <f>N22+O22</f>
        <v>1</v>
      </c>
      <c r="Q22" s="80">
        <f>IFERROR(P22/M22,"-")</f>
        <v>0.010752688172043</v>
      </c>
      <c r="R22" s="79">
        <v>0</v>
      </c>
      <c r="S22" s="79">
        <v>1</v>
      </c>
      <c r="T22" s="80">
        <f>IFERROR(R22/(P22),"-")</f>
        <v>0</v>
      </c>
      <c r="U22" s="186"/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1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116</v>
      </c>
      <c r="C23" s="189"/>
      <c r="D23" s="189" t="s">
        <v>99</v>
      </c>
      <c r="E23" s="189" t="s">
        <v>108</v>
      </c>
      <c r="F23" s="189" t="s">
        <v>65</v>
      </c>
      <c r="G23" s="88"/>
      <c r="H23" s="88" t="s">
        <v>113</v>
      </c>
      <c r="I23" s="88"/>
      <c r="J23" s="180"/>
      <c r="K23" s="79">
        <v>24</v>
      </c>
      <c r="L23" s="79">
        <v>0</v>
      </c>
      <c r="M23" s="79">
        <v>76</v>
      </c>
      <c r="N23" s="89">
        <v>5</v>
      </c>
      <c r="O23" s="90">
        <v>1</v>
      </c>
      <c r="P23" s="91">
        <f>N23+O23</f>
        <v>6</v>
      </c>
      <c r="Q23" s="80">
        <f>IFERROR(P23/M23,"-")</f>
        <v>0.078947368421053</v>
      </c>
      <c r="R23" s="79">
        <v>2</v>
      </c>
      <c r="S23" s="79">
        <v>2</v>
      </c>
      <c r="T23" s="80">
        <f>IFERROR(R23/(P23),"-")</f>
        <v>0.33333333333333</v>
      </c>
      <c r="U23" s="186"/>
      <c r="V23" s="82">
        <v>1</v>
      </c>
      <c r="W23" s="80">
        <f>IF(P23=0,"-",V23/P23)</f>
        <v>0.16666666666667</v>
      </c>
      <c r="X23" s="185">
        <v>3000</v>
      </c>
      <c r="Y23" s="186">
        <f>IFERROR(X23/P23,"-")</f>
        <v>500</v>
      </c>
      <c r="Z23" s="186">
        <f>IFERROR(X23/V23,"-")</f>
        <v>3000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2</v>
      </c>
      <c r="BF23" s="111">
        <f>IF(P23=0,"",IF(BE23=0,"",(BE23/P23)))</f>
        <v>0.33333333333333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>
        <v>3</v>
      </c>
      <c r="BX23" s="125">
        <f>IF(P23=0,"",IF(BW23=0,"",(BW23/P23)))</f>
        <v>0.5</v>
      </c>
      <c r="BY23" s="126">
        <v>1</v>
      </c>
      <c r="BZ23" s="127">
        <f>IFERROR(BY23/BW23,"-")</f>
        <v>0.33333333333333</v>
      </c>
      <c r="CA23" s="128">
        <v>3000</v>
      </c>
      <c r="CB23" s="129">
        <f>IFERROR(CA23/BW23,"-")</f>
        <v>1000</v>
      </c>
      <c r="CC23" s="130">
        <v>1</v>
      </c>
      <c r="CD23" s="130"/>
      <c r="CE23" s="130"/>
      <c r="CF23" s="131">
        <v>1</v>
      </c>
      <c r="CG23" s="132">
        <f>IF(P23=0,"",IF(CF23=0,"",(CF23/P23)))</f>
        <v>0.16666666666667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1</v>
      </c>
      <c r="CP23" s="139">
        <v>3000</v>
      </c>
      <c r="CQ23" s="139">
        <v>3000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117</v>
      </c>
      <c r="C24" s="189"/>
      <c r="D24" s="189" t="s">
        <v>99</v>
      </c>
      <c r="E24" s="189" t="s">
        <v>118</v>
      </c>
      <c r="F24" s="189" t="s">
        <v>65</v>
      </c>
      <c r="G24" s="88"/>
      <c r="H24" s="88" t="s">
        <v>113</v>
      </c>
      <c r="I24" s="88"/>
      <c r="J24" s="180"/>
      <c r="K24" s="79">
        <v>20</v>
      </c>
      <c r="L24" s="79">
        <v>0</v>
      </c>
      <c r="M24" s="79">
        <v>62</v>
      </c>
      <c r="N24" s="89">
        <v>4</v>
      </c>
      <c r="O24" s="90">
        <v>0</v>
      </c>
      <c r="P24" s="91">
        <f>N24+O24</f>
        <v>4</v>
      </c>
      <c r="Q24" s="80">
        <f>IFERROR(P24/M24,"-")</f>
        <v>0.064516129032258</v>
      </c>
      <c r="R24" s="79">
        <v>2</v>
      </c>
      <c r="S24" s="79">
        <v>1</v>
      </c>
      <c r="T24" s="80">
        <f>IFERROR(R24/(P24),"-")</f>
        <v>0.5</v>
      </c>
      <c r="U24" s="186"/>
      <c r="V24" s="82">
        <v>2</v>
      </c>
      <c r="W24" s="80">
        <f>IF(P24=0,"-",V24/P24)</f>
        <v>0.5</v>
      </c>
      <c r="X24" s="185">
        <v>6000</v>
      </c>
      <c r="Y24" s="186">
        <f>IFERROR(X24/P24,"-")</f>
        <v>1500</v>
      </c>
      <c r="Z24" s="186">
        <f>IFERROR(X24/V24,"-")</f>
        <v>3000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0.25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>
        <v>3</v>
      </c>
      <c r="BX24" s="125">
        <f>IF(P24=0,"",IF(BW24=0,"",(BW24/P24)))</f>
        <v>0.75</v>
      </c>
      <c r="BY24" s="126">
        <v>2</v>
      </c>
      <c r="BZ24" s="127">
        <f>IFERROR(BY24/BW24,"-")</f>
        <v>0.66666666666667</v>
      </c>
      <c r="CA24" s="128">
        <v>6000</v>
      </c>
      <c r="CB24" s="129">
        <f>IFERROR(CA24/BW24,"-")</f>
        <v>2000</v>
      </c>
      <c r="CC24" s="130">
        <v>2</v>
      </c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2</v>
      </c>
      <c r="CP24" s="139">
        <v>6000</v>
      </c>
      <c r="CQ24" s="139">
        <v>3000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119</v>
      </c>
      <c r="C25" s="189"/>
      <c r="D25" s="189" t="s">
        <v>96</v>
      </c>
      <c r="E25" s="189" t="s">
        <v>96</v>
      </c>
      <c r="F25" s="189" t="s">
        <v>70</v>
      </c>
      <c r="G25" s="88"/>
      <c r="H25" s="88"/>
      <c r="I25" s="88"/>
      <c r="J25" s="180"/>
      <c r="K25" s="79">
        <v>297</v>
      </c>
      <c r="L25" s="79">
        <v>119</v>
      </c>
      <c r="M25" s="79">
        <v>77</v>
      </c>
      <c r="N25" s="89">
        <v>27</v>
      </c>
      <c r="O25" s="90">
        <v>1</v>
      </c>
      <c r="P25" s="91">
        <f>N25+O25</f>
        <v>28</v>
      </c>
      <c r="Q25" s="80">
        <f>IFERROR(P25/M25,"-")</f>
        <v>0.36363636363636</v>
      </c>
      <c r="R25" s="79">
        <v>12</v>
      </c>
      <c r="S25" s="79">
        <v>4</v>
      </c>
      <c r="T25" s="80">
        <f>IFERROR(R25/(P25),"-")</f>
        <v>0.42857142857143</v>
      </c>
      <c r="U25" s="186"/>
      <c r="V25" s="82">
        <v>15</v>
      </c>
      <c r="W25" s="80">
        <f>IF(P25=0,"-",V25/P25)</f>
        <v>0.53571428571429</v>
      </c>
      <c r="X25" s="185">
        <v>1400200</v>
      </c>
      <c r="Y25" s="186">
        <f>IFERROR(X25/P25,"-")</f>
        <v>50007.142857143</v>
      </c>
      <c r="Z25" s="186">
        <f>IFERROR(X25/V25,"-")</f>
        <v>93346.666666667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1</v>
      </c>
      <c r="AW25" s="105">
        <f>IF(P25=0,"",IF(AV25=0,"",(AV25/P25)))</f>
        <v>0.035714285714286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4</v>
      </c>
      <c r="BF25" s="111">
        <f>IF(P25=0,"",IF(BE25=0,"",(BE25/P25)))</f>
        <v>0.14285714285714</v>
      </c>
      <c r="BG25" s="110">
        <v>2</v>
      </c>
      <c r="BH25" s="112">
        <f>IFERROR(BG25/BE25,"-")</f>
        <v>0.5</v>
      </c>
      <c r="BI25" s="113">
        <v>101000</v>
      </c>
      <c r="BJ25" s="114">
        <f>IFERROR(BI25/BE25,"-")</f>
        <v>25250</v>
      </c>
      <c r="BK25" s="115"/>
      <c r="BL25" s="115"/>
      <c r="BM25" s="115">
        <v>2</v>
      </c>
      <c r="BN25" s="117">
        <v>11</v>
      </c>
      <c r="BO25" s="118">
        <f>IF(P25=0,"",IF(BN25=0,"",(BN25/P25)))</f>
        <v>0.39285714285714</v>
      </c>
      <c r="BP25" s="119">
        <v>4</v>
      </c>
      <c r="BQ25" s="120">
        <f>IFERROR(BP25/BN25,"-")</f>
        <v>0.36363636363636</v>
      </c>
      <c r="BR25" s="121">
        <v>304000</v>
      </c>
      <c r="BS25" s="122">
        <f>IFERROR(BR25/BN25,"-")</f>
        <v>27636.363636364</v>
      </c>
      <c r="BT25" s="123"/>
      <c r="BU25" s="123">
        <v>1</v>
      </c>
      <c r="BV25" s="123">
        <v>3</v>
      </c>
      <c r="BW25" s="124">
        <v>10</v>
      </c>
      <c r="BX25" s="125">
        <f>IF(P25=0,"",IF(BW25=0,"",(BW25/P25)))</f>
        <v>0.35714285714286</v>
      </c>
      <c r="BY25" s="126">
        <v>8</v>
      </c>
      <c r="BZ25" s="127">
        <f>IFERROR(BY25/BW25,"-")</f>
        <v>0.8</v>
      </c>
      <c r="CA25" s="128">
        <v>785200</v>
      </c>
      <c r="CB25" s="129">
        <f>IFERROR(CA25/BW25,"-")</f>
        <v>78520</v>
      </c>
      <c r="CC25" s="130"/>
      <c r="CD25" s="130">
        <v>1</v>
      </c>
      <c r="CE25" s="130">
        <v>7</v>
      </c>
      <c r="CF25" s="131">
        <v>2</v>
      </c>
      <c r="CG25" s="132">
        <f>IF(P25=0,"",IF(CF25=0,"",(CF25/P25)))</f>
        <v>0.071428571428571</v>
      </c>
      <c r="CH25" s="133">
        <v>1</v>
      </c>
      <c r="CI25" s="134">
        <f>IFERROR(CH25/CF25,"-")</f>
        <v>0.5</v>
      </c>
      <c r="CJ25" s="135">
        <v>210000</v>
      </c>
      <c r="CK25" s="136">
        <f>IFERROR(CJ25/CF25,"-")</f>
        <v>105000</v>
      </c>
      <c r="CL25" s="137"/>
      <c r="CM25" s="137"/>
      <c r="CN25" s="137">
        <v>1</v>
      </c>
      <c r="CO25" s="138">
        <v>15</v>
      </c>
      <c r="CP25" s="139">
        <v>1400200</v>
      </c>
      <c r="CQ25" s="139">
        <v>395000</v>
      </c>
      <c r="CR25" s="139">
        <v>28000</v>
      </c>
      <c r="CS25" s="140" t="str">
        <f>IF(AND(CQ25=0,CR25=0),"",IF(AND(CQ25&lt;=100000,CR25&lt;=100000),"",IF(CQ25/CP25&gt;0.7,"男高",IF(CR25/CP25&gt;0.7,"女高",""))))</f>
        <v/>
      </c>
    </row>
    <row r="26" spans="1:98">
      <c r="A26" s="30"/>
      <c r="B26" s="85"/>
      <c r="C26" s="86"/>
      <c r="D26" s="86"/>
      <c r="E26" s="86"/>
      <c r="F26" s="87"/>
      <c r="G26" s="88"/>
      <c r="H26" s="88"/>
      <c r="I26" s="88"/>
      <c r="J26" s="181"/>
      <c r="K26" s="34"/>
      <c r="L26" s="34"/>
      <c r="M26" s="31"/>
      <c r="N26" s="23"/>
      <c r="O26" s="23"/>
      <c r="P26" s="23"/>
      <c r="Q26" s="32"/>
      <c r="R26" s="32"/>
      <c r="S26" s="23"/>
      <c r="T26" s="32"/>
      <c r="U26" s="187"/>
      <c r="V26" s="25"/>
      <c r="W26" s="25"/>
      <c r="X26" s="187"/>
      <c r="Y26" s="187"/>
      <c r="Z26" s="187"/>
      <c r="AA26" s="187"/>
      <c r="AB26" s="33"/>
      <c r="AC26" s="57"/>
      <c r="AD26" s="61"/>
      <c r="AE26" s="62"/>
      <c r="AF26" s="61"/>
      <c r="AG26" s="65"/>
      <c r="AH26" s="66"/>
      <c r="AI26" s="67"/>
      <c r="AJ26" s="68"/>
      <c r="AK26" s="68"/>
      <c r="AL26" s="68"/>
      <c r="AM26" s="61"/>
      <c r="AN26" s="62"/>
      <c r="AO26" s="61"/>
      <c r="AP26" s="65"/>
      <c r="AQ26" s="66"/>
      <c r="AR26" s="67"/>
      <c r="AS26" s="68"/>
      <c r="AT26" s="68"/>
      <c r="AU26" s="68"/>
      <c r="AV26" s="61"/>
      <c r="AW26" s="62"/>
      <c r="AX26" s="61"/>
      <c r="AY26" s="65"/>
      <c r="AZ26" s="66"/>
      <c r="BA26" s="67"/>
      <c r="BB26" s="68"/>
      <c r="BC26" s="68"/>
      <c r="BD26" s="68"/>
      <c r="BE26" s="61"/>
      <c r="BF26" s="62"/>
      <c r="BG26" s="61"/>
      <c r="BH26" s="65"/>
      <c r="BI26" s="66"/>
      <c r="BJ26" s="67"/>
      <c r="BK26" s="68"/>
      <c r="BL26" s="68"/>
      <c r="BM26" s="68"/>
      <c r="BN26" s="63"/>
      <c r="BO26" s="64"/>
      <c r="BP26" s="61"/>
      <c r="BQ26" s="65"/>
      <c r="BR26" s="66"/>
      <c r="BS26" s="67"/>
      <c r="BT26" s="68"/>
      <c r="BU26" s="68"/>
      <c r="BV26" s="68"/>
      <c r="BW26" s="63"/>
      <c r="BX26" s="64"/>
      <c r="BY26" s="61"/>
      <c r="BZ26" s="65"/>
      <c r="CA26" s="66"/>
      <c r="CB26" s="67"/>
      <c r="CC26" s="68"/>
      <c r="CD26" s="68"/>
      <c r="CE26" s="68"/>
      <c r="CF26" s="63"/>
      <c r="CG26" s="64"/>
      <c r="CH26" s="61"/>
      <c r="CI26" s="65"/>
      <c r="CJ26" s="66"/>
      <c r="CK26" s="67"/>
      <c r="CL26" s="68"/>
      <c r="CM26" s="68"/>
      <c r="CN26" s="68"/>
      <c r="CO26" s="69"/>
      <c r="CP26" s="66"/>
      <c r="CQ26" s="66"/>
      <c r="CR26" s="66"/>
      <c r="CS26" s="70"/>
    </row>
    <row r="27" spans="1:98">
      <c r="A27" s="30"/>
      <c r="B27" s="37"/>
      <c r="C27" s="21"/>
      <c r="D27" s="21"/>
      <c r="E27" s="21"/>
      <c r="F27" s="22"/>
      <c r="G27" s="36"/>
      <c r="H27" s="36"/>
      <c r="I27" s="73"/>
      <c r="J27" s="182"/>
      <c r="K27" s="34"/>
      <c r="L27" s="34"/>
      <c r="M27" s="31"/>
      <c r="N27" s="23"/>
      <c r="O27" s="23"/>
      <c r="P27" s="23"/>
      <c r="Q27" s="32"/>
      <c r="R27" s="32"/>
      <c r="S27" s="23"/>
      <c r="T27" s="32"/>
      <c r="U27" s="187"/>
      <c r="V27" s="25"/>
      <c r="W27" s="25"/>
      <c r="X27" s="187"/>
      <c r="Y27" s="187"/>
      <c r="Z27" s="187"/>
      <c r="AA27" s="187"/>
      <c r="AB27" s="33"/>
      <c r="AC27" s="59"/>
      <c r="AD27" s="61"/>
      <c r="AE27" s="62"/>
      <c r="AF27" s="61"/>
      <c r="AG27" s="65"/>
      <c r="AH27" s="66"/>
      <c r="AI27" s="67"/>
      <c r="AJ27" s="68"/>
      <c r="AK27" s="68"/>
      <c r="AL27" s="68"/>
      <c r="AM27" s="61"/>
      <c r="AN27" s="62"/>
      <c r="AO27" s="61"/>
      <c r="AP27" s="65"/>
      <c r="AQ27" s="66"/>
      <c r="AR27" s="67"/>
      <c r="AS27" s="68"/>
      <c r="AT27" s="68"/>
      <c r="AU27" s="68"/>
      <c r="AV27" s="61"/>
      <c r="AW27" s="62"/>
      <c r="AX27" s="61"/>
      <c r="AY27" s="65"/>
      <c r="AZ27" s="66"/>
      <c r="BA27" s="67"/>
      <c r="BB27" s="68"/>
      <c r="BC27" s="68"/>
      <c r="BD27" s="68"/>
      <c r="BE27" s="61"/>
      <c r="BF27" s="62"/>
      <c r="BG27" s="61"/>
      <c r="BH27" s="65"/>
      <c r="BI27" s="66"/>
      <c r="BJ27" s="67"/>
      <c r="BK27" s="68"/>
      <c r="BL27" s="68"/>
      <c r="BM27" s="68"/>
      <c r="BN27" s="63"/>
      <c r="BO27" s="64"/>
      <c r="BP27" s="61"/>
      <c r="BQ27" s="65"/>
      <c r="BR27" s="66"/>
      <c r="BS27" s="67"/>
      <c r="BT27" s="68"/>
      <c r="BU27" s="68"/>
      <c r="BV27" s="68"/>
      <c r="BW27" s="63"/>
      <c r="BX27" s="64"/>
      <c r="BY27" s="61"/>
      <c r="BZ27" s="65"/>
      <c r="CA27" s="66"/>
      <c r="CB27" s="67"/>
      <c r="CC27" s="68"/>
      <c r="CD27" s="68"/>
      <c r="CE27" s="68"/>
      <c r="CF27" s="63"/>
      <c r="CG27" s="64"/>
      <c r="CH27" s="61"/>
      <c r="CI27" s="65"/>
      <c r="CJ27" s="66"/>
      <c r="CK27" s="67"/>
      <c r="CL27" s="68"/>
      <c r="CM27" s="68"/>
      <c r="CN27" s="68"/>
      <c r="CO27" s="69"/>
      <c r="CP27" s="66"/>
      <c r="CQ27" s="66"/>
      <c r="CR27" s="66"/>
      <c r="CS27" s="70"/>
    </row>
    <row r="28" spans="1:98">
      <c r="A28" s="19">
        <f>AB28</f>
        <v>2.1207857142857</v>
      </c>
      <c r="B28" s="39"/>
      <c r="C28" s="39"/>
      <c r="D28" s="39"/>
      <c r="E28" s="39"/>
      <c r="F28" s="39"/>
      <c r="G28" s="40" t="s">
        <v>120</v>
      </c>
      <c r="H28" s="40"/>
      <c r="I28" s="40"/>
      <c r="J28" s="183">
        <f>SUM(J6:J27)</f>
        <v>2100000</v>
      </c>
      <c r="K28" s="41">
        <f>SUM(K6:K27)</f>
        <v>767</v>
      </c>
      <c r="L28" s="41">
        <f>SUM(L6:L27)</f>
        <v>313</v>
      </c>
      <c r="M28" s="41">
        <f>SUM(M6:M27)</f>
        <v>878</v>
      </c>
      <c r="N28" s="41">
        <f>SUM(N6:N27)</f>
        <v>139</v>
      </c>
      <c r="O28" s="41">
        <f>SUM(O6:O27)</f>
        <v>3</v>
      </c>
      <c r="P28" s="41">
        <f>SUM(P6:P27)</f>
        <v>142</v>
      </c>
      <c r="Q28" s="42">
        <f>IFERROR(P28/M28,"-")</f>
        <v>0.16173120728929</v>
      </c>
      <c r="R28" s="76">
        <f>SUM(R6:R27)</f>
        <v>61</v>
      </c>
      <c r="S28" s="76">
        <f>SUM(S6:S27)</f>
        <v>24</v>
      </c>
      <c r="T28" s="42">
        <f>IFERROR(R28/P28,"-")</f>
        <v>0.42957746478873</v>
      </c>
      <c r="U28" s="188">
        <f>IFERROR(J28/P28,"-")</f>
        <v>14788.732394366</v>
      </c>
      <c r="V28" s="44">
        <f>SUM(V6:V27)</f>
        <v>63</v>
      </c>
      <c r="W28" s="42">
        <f>IFERROR(V28/P28,"-")</f>
        <v>0.44366197183099</v>
      </c>
      <c r="X28" s="183">
        <f>SUM(X6:X27)</f>
        <v>4453650</v>
      </c>
      <c r="Y28" s="183">
        <f>IFERROR(X28/P28,"-")</f>
        <v>31363.732394366</v>
      </c>
      <c r="Z28" s="183">
        <f>IFERROR(X28/V28,"-")</f>
        <v>70692.857142857</v>
      </c>
      <c r="AA28" s="183">
        <f>X28-J28</f>
        <v>2353650</v>
      </c>
      <c r="AB28" s="45">
        <f>X28/J28</f>
        <v>2.1207857142857</v>
      </c>
      <c r="AC28" s="58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6"/>
    <mergeCell ref="J12:J16"/>
    <mergeCell ref="U12:U16"/>
    <mergeCell ref="AA12:AA16"/>
    <mergeCell ref="AB12:AB16"/>
    <mergeCell ref="A17:A20"/>
    <mergeCell ref="J17:J20"/>
    <mergeCell ref="U17:U20"/>
    <mergeCell ref="AA17:AA20"/>
    <mergeCell ref="AB17:AB20"/>
    <mergeCell ref="A21:A25"/>
    <mergeCell ref="J21:J25"/>
    <mergeCell ref="U21:U25"/>
    <mergeCell ref="AA21:AA25"/>
    <mergeCell ref="AB21:AB2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121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0.50833333333333</v>
      </c>
      <c r="B6" s="189" t="s">
        <v>122</v>
      </c>
      <c r="C6" s="189" t="s">
        <v>123</v>
      </c>
      <c r="D6" s="189"/>
      <c r="E6" s="189"/>
      <c r="F6" s="189" t="s">
        <v>65</v>
      </c>
      <c r="G6" s="88" t="s">
        <v>124</v>
      </c>
      <c r="H6" s="88" t="s">
        <v>125</v>
      </c>
      <c r="I6" s="191" t="s">
        <v>126</v>
      </c>
      <c r="J6" s="180">
        <v>240000</v>
      </c>
      <c r="K6" s="79">
        <v>16</v>
      </c>
      <c r="L6" s="79">
        <v>0</v>
      </c>
      <c r="M6" s="79">
        <v>56</v>
      </c>
      <c r="N6" s="89">
        <v>5</v>
      </c>
      <c r="O6" s="90">
        <v>0</v>
      </c>
      <c r="P6" s="91">
        <f>N6+O6</f>
        <v>5</v>
      </c>
      <c r="Q6" s="80">
        <f>IFERROR(P6/M6,"-")</f>
        <v>0.089285714285714</v>
      </c>
      <c r="R6" s="79">
        <v>2</v>
      </c>
      <c r="S6" s="79">
        <v>2</v>
      </c>
      <c r="T6" s="80">
        <f>IFERROR(R6/(P6),"-")</f>
        <v>0.4</v>
      </c>
      <c r="U6" s="186">
        <f>IFERROR(J6/SUM(N6:O9),"-")</f>
        <v>13333.333333333</v>
      </c>
      <c r="V6" s="82">
        <v>2</v>
      </c>
      <c r="W6" s="80">
        <f>IF(P6=0,"-",V6/P6)</f>
        <v>0.4</v>
      </c>
      <c r="X6" s="185">
        <v>16000</v>
      </c>
      <c r="Y6" s="186">
        <f>IFERROR(X6/P6,"-")</f>
        <v>3200</v>
      </c>
      <c r="Z6" s="186">
        <f>IFERROR(X6/V6,"-")</f>
        <v>8000</v>
      </c>
      <c r="AA6" s="180">
        <f>SUM(X6:X9)-SUM(J6:J9)</f>
        <v>-118000</v>
      </c>
      <c r="AB6" s="83">
        <f>SUM(X6:X9)/SUM(J6:J9)</f>
        <v>0.50833333333333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0.2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0.6</v>
      </c>
      <c r="BP6" s="119">
        <v>1</v>
      </c>
      <c r="BQ6" s="120">
        <f>IFERROR(BP6/BN6,"-")</f>
        <v>0.33333333333333</v>
      </c>
      <c r="BR6" s="121">
        <v>3000</v>
      </c>
      <c r="BS6" s="122">
        <f>IFERROR(BR6/BN6,"-")</f>
        <v>1000</v>
      </c>
      <c r="BT6" s="123">
        <v>1</v>
      </c>
      <c r="BU6" s="123"/>
      <c r="BV6" s="123"/>
      <c r="BW6" s="124">
        <v>1</v>
      </c>
      <c r="BX6" s="125">
        <f>IF(P6=0,"",IF(BW6=0,"",(BW6/P6)))</f>
        <v>0.2</v>
      </c>
      <c r="BY6" s="126">
        <v>1</v>
      </c>
      <c r="BZ6" s="127">
        <f>IFERROR(BY6/BW6,"-")</f>
        <v>1</v>
      </c>
      <c r="CA6" s="128">
        <v>13000</v>
      </c>
      <c r="CB6" s="129">
        <f>IFERROR(CA6/BW6,"-")</f>
        <v>13000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16000</v>
      </c>
      <c r="CQ6" s="139">
        <v>13000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127</v>
      </c>
      <c r="C7" s="189"/>
      <c r="D7" s="189"/>
      <c r="E7" s="189"/>
      <c r="F7" s="189" t="s">
        <v>70</v>
      </c>
      <c r="G7" s="88"/>
      <c r="H7" s="88"/>
      <c r="I7" s="88"/>
      <c r="J7" s="180"/>
      <c r="K7" s="79">
        <v>33</v>
      </c>
      <c r="L7" s="79">
        <v>24</v>
      </c>
      <c r="M7" s="79">
        <v>4</v>
      </c>
      <c r="N7" s="89">
        <v>8</v>
      </c>
      <c r="O7" s="90">
        <v>0</v>
      </c>
      <c r="P7" s="91">
        <f>N7+O7</f>
        <v>8</v>
      </c>
      <c r="Q7" s="80">
        <f>IFERROR(P7/M7,"-")</f>
        <v>2</v>
      </c>
      <c r="R7" s="79">
        <v>2</v>
      </c>
      <c r="S7" s="79">
        <v>2</v>
      </c>
      <c r="T7" s="80">
        <f>IFERROR(R7/(P7),"-")</f>
        <v>0.25</v>
      </c>
      <c r="U7" s="186"/>
      <c r="V7" s="82">
        <v>1</v>
      </c>
      <c r="W7" s="80">
        <f>IF(P7=0,"-",V7/P7)</f>
        <v>0.125</v>
      </c>
      <c r="X7" s="185">
        <v>106000</v>
      </c>
      <c r="Y7" s="186">
        <f>IFERROR(X7/P7,"-")</f>
        <v>13250</v>
      </c>
      <c r="Z7" s="186">
        <f>IFERROR(X7/V7,"-")</f>
        <v>106000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0.125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5</v>
      </c>
      <c r="BO7" s="118">
        <f>IF(P7=0,"",IF(BN7=0,"",(BN7/P7)))</f>
        <v>0.625</v>
      </c>
      <c r="BP7" s="119">
        <v>1</v>
      </c>
      <c r="BQ7" s="120">
        <f>IFERROR(BP7/BN7,"-")</f>
        <v>0.2</v>
      </c>
      <c r="BR7" s="121">
        <v>106000</v>
      </c>
      <c r="BS7" s="122">
        <f>IFERROR(BR7/BN7,"-")</f>
        <v>21200</v>
      </c>
      <c r="BT7" s="123"/>
      <c r="BU7" s="123"/>
      <c r="BV7" s="123">
        <v>1</v>
      </c>
      <c r="BW7" s="124">
        <v>1</v>
      </c>
      <c r="BX7" s="125">
        <f>IF(P7=0,"",IF(BW7=0,"",(BW7/P7)))</f>
        <v>0.125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0.125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1</v>
      </c>
      <c r="CP7" s="139">
        <v>106000</v>
      </c>
      <c r="CQ7" s="139">
        <v>106000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189" t="s">
        <v>128</v>
      </c>
      <c r="C8" s="189" t="s">
        <v>123</v>
      </c>
      <c r="D8" s="189"/>
      <c r="E8" s="189"/>
      <c r="F8" s="189" t="s">
        <v>65</v>
      </c>
      <c r="G8" s="88" t="s">
        <v>124</v>
      </c>
      <c r="H8" s="88" t="s">
        <v>125</v>
      </c>
      <c r="I8" s="88"/>
      <c r="J8" s="180"/>
      <c r="K8" s="79">
        <v>10</v>
      </c>
      <c r="L8" s="79">
        <v>0</v>
      </c>
      <c r="M8" s="79">
        <v>28</v>
      </c>
      <c r="N8" s="89">
        <v>4</v>
      </c>
      <c r="O8" s="90">
        <v>0</v>
      </c>
      <c r="P8" s="91">
        <f>N8+O8</f>
        <v>4</v>
      </c>
      <c r="Q8" s="80">
        <f>IFERROR(P8/M8,"-")</f>
        <v>0.14285714285714</v>
      </c>
      <c r="R8" s="79">
        <v>2</v>
      </c>
      <c r="S8" s="79">
        <v>1</v>
      </c>
      <c r="T8" s="80">
        <f>IFERROR(R8/(P8),"-")</f>
        <v>0.5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0.25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0.25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0.25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129</v>
      </c>
      <c r="C9" s="189"/>
      <c r="D9" s="189"/>
      <c r="E9" s="189"/>
      <c r="F9" s="189" t="s">
        <v>70</v>
      </c>
      <c r="G9" s="88"/>
      <c r="H9" s="88"/>
      <c r="I9" s="88"/>
      <c r="J9" s="180"/>
      <c r="K9" s="79">
        <v>34</v>
      </c>
      <c r="L9" s="79">
        <v>15</v>
      </c>
      <c r="M9" s="79">
        <v>4</v>
      </c>
      <c r="N9" s="89">
        <v>1</v>
      </c>
      <c r="O9" s="90">
        <v>0</v>
      </c>
      <c r="P9" s="91">
        <f>N9+O9</f>
        <v>1</v>
      </c>
      <c r="Q9" s="80">
        <f>IFERROR(P9/M9,"-")</f>
        <v>0.25</v>
      </c>
      <c r="R9" s="79">
        <v>0</v>
      </c>
      <c r="S9" s="79">
        <v>0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1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0.42708333333333</v>
      </c>
      <c r="B10" s="189" t="s">
        <v>130</v>
      </c>
      <c r="C10" s="189" t="s">
        <v>131</v>
      </c>
      <c r="D10" s="189" t="s">
        <v>132</v>
      </c>
      <c r="E10" s="189" t="s">
        <v>64</v>
      </c>
      <c r="F10" s="189" t="s">
        <v>65</v>
      </c>
      <c r="G10" s="88" t="s">
        <v>133</v>
      </c>
      <c r="H10" s="88" t="s">
        <v>134</v>
      </c>
      <c r="I10" s="88" t="s">
        <v>135</v>
      </c>
      <c r="J10" s="180">
        <v>96000</v>
      </c>
      <c r="K10" s="79">
        <v>20</v>
      </c>
      <c r="L10" s="79">
        <v>0</v>
      </c>
      <c r="M10" s="79">
        <v>61</v>
      </c>
      <c r="N10" s="89">
        <v>13</v>
      </c>
      <c r="O10" s="90">
        <v>0</v>
      </c>
      <c r="P10" s="91">
        <f>N10+O10</f>
        <v>13</v>
      </c>
      <c r="Q10" s="80">
        <f>IFERROR(P10/M10,"-")</f>
        <v>0.21311475409836</v>
      </c>
      <c r="R10" s="79">
        <v>2</v>
      </c>
      <c r="S10" s="79">
        <v>4</v>
      </c>
      <c r="T10" s="80">
        <f>IFERROR(R10/(P10),"-")</f>
        <v>0.15384615384615</v>
      </c>
      <c r="U10" s="186">
        <f>IFERROR(J10/SUM(N10:O11),"-")</f>
        <v>3692.3076923077</v>
      </c>
      <c r="V10" s="82">
        <v>2</v>
      </c>
      <c r="W10" s="80">
        <f>IF(P10=0,"-",V10/P10)</f>
        <v>0.15384615384615</v>
      </c>
      <c r="X10" s="185">
        <v>18000</v>
      </c>
      <c r="Y10" s="186">
        <f>IFERROR(X10/P10,"-")</f>
        <v>1384.6153846154</v>
      </c>
      <c r="Z10" s="186">
        <f>IFERROR(X10/V10,"-")</f>
        <v>9000</v>
      </c>
      <c r="AA10" s="180">
        <f>SUM(X10:X11)-SUM(J10:J11)</f>
        <v>-55000</v>
      </c>
      <c r="AB10" s="83">
        <f>SUM(X10:X11)/SUM(J10:J11)</f>
        <v>0.42708333333333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3</v>
      </c>
      <c r="AN10" s="99">
        <f>IF(P10=0,"",IF(AM10=0,"",(AM10/P10)))</f>
        <v>0.23076923076923</v>
      </c>
      <c r="AO10" s="98">
        <v>1</v>
      </c>
      <c r="AP10" s="100">
        <f>IFERROR(AO10/AM10,"-")</f>
        <v>0.33333333333333</v>
      </c>
      <c r="AQ10" s="101">
        <v>3000</v>
      </c>
      <c r="AR10" s="102">
        <f>IFERROR(AQ10/AM10,"-")</f>
        <v>1000</v>
      </c>
      <c r="AS10" s="103">
        <v>1</v>
      </c>
      <c r="AT10" s="103"/>
      <c r="AU10" s="103"/>
      <c r="AV10" s="104">
        <v>3</v>
      </c>
      <c r="AW10" s="105">
        <f>IF(P10=0,"",IF(AV10=0,"",(AV10/P10)))</f>
        <v>0.23076923076923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3</v>
      </c>
      <c r="BF10" s="111">
        <f>IF(P10=0,"",IF(BE10=0,"",(BE10/P10)))</f>
        <v>0.23076923076923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4</v>
      </c>
      <c r="BO10" s="118">
        <f>IF(P10=0,"",IF(BN10=0,"",(BN10/P10)))</f>
        <v>0.30769230769231</v>
      </c>
      <c r="BP10" s="119">
        <v>1</v>
      </c>
      <c r="BQ10" s="120">
        <f>IFERROR(BP10/BN10,"-")</f>
        <v>0.25</v>
      </c>
      <c r="BR10" s="121">
        <v>15000</v>
      </c>
      <c r="BS10" s="122">
        <f>IFERROR(BR10/BN10,"-")</f>
        <v>3750</v>
      </c>
      <c r="BT10" s="123"/>
      <c r="BU10" s="123"/>
      <c r="BV10" s="123">
        <v>1</v>
      </c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18000</v>
      </c>
      <c r="CQ10" s="139">
        <v>15000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136</v>
      </c>
      <c r="C11" s="189"/>
      <c r="D11" s="189"/>
      <c r="E11" s="189"/>
      <c r="F11" s="189" t="s">
        <v>70</v>
      </c>
      <c r="G11" s="88"/>
      <c r="H11" s="88"/>
      <c r="I11" s="88"/>
      <c r="J11" s="180"/>
      <c r="K11" s="79">
        <v>63</v>
      </c>
      <c r="L11" s="79">
        <v>31</v>
      </c>
      <c r="M11" s="79">
        <v>14</v>
      </c>
      <c r="N11" s="89">
        <v>13</v>
      </c>
      <c r="O11" s="90">
        <v>0</v>
      </c>
      <c r="P11" s="91">
        <f>N11+O11</f>
        <v>13</v>
      </c>
      <c r="Q11" s="80">
        <f>IFERROR(P11/M11,"-")</f>
        <v>0.92857142857143</v>
      </c>
      <c r="R11" s="79">
        <v>2</v>
      </c>
      <c r="S11" s="79">
        <v>3</v>
      </c>
      <c r="T11" s="80">
        <f>IFERROR(R11/(P11),"-")</f>
        <v>0.15384615384615</v>
      </c>
      <c r="U11" s="186"/>
      <c r="V11" s="82">
        <v>2</v>
      </c>
      <c r="W11" s="80">
        <f>IF(P11=0,"-",V11/P11)</f>
        <v>0.15384615384615</v>
      </c>
      <c r="X11" s="185">
        <v>23000</v>
      </c>
      <c r="Y11" s="186">
        <f>IFERROR(X11/P11,"-")</f>
        <v>1769.2307692308</v>
      </c>
      <c r="Z11" s="186">
        <f>IFERROR(X11/V11,"-")</f>
        <v>11500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2</v>
      </c>
      <c r="AN11" s="99">
        <f>IF(P11=0,"",IF(AM11=0,"",(AM11/P11)))</f>
        <v>0.15384615384615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1</v>
      </c>
      <c r="AW11" s="105">
        <f>IF(P11=0,"",IF(AV11=0,"",(AV11/P11)))</f>
        <v>0.076923076923077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8</v>
      </c>
      <c r="BF11" s="111">
        <f>IF(P11=0,"",IF(BE11=0,"",(BE11/P11)))</f>
        <v>0.61538461538462</v>
      </c>
      <c r="BG11" s="110">
        <v>1</v>
      </c>
      <c r="BH11" s="112">
        <f>IFERROR(BG11/BE11,"-")</f>
        <v>0.125</v>
      </c>
      <c r="BI11" s="113">
        <v>20000</v>
      </c>
      <c r="BJ11" s="114">
        <f>IFERROR(BI11/BE11,"-")</f>
        <v>2500</v>
      </c>
      <c r="BK11" s="115"/>
      <c r="BL11" s="115"/>
      <c r="BM11" s="115">
        <v>1</v>
      </c>
      <c r="BN11" s="117">
        <v>1</v>
      </c>
      <c r="BO11" s="118">
        <f>IF(P11=0,"",IF(BN11=0,"",(BN11/P11)))</f>
        <v>0.076923076923077</v>
      </c>
      <c r="BP11" s="119">
        <v>1</v>
      </c>
      <c r="BQ11" s="120">
        <f>IFERROR(BP11/BN11,"-")</f>
        <v>1</v>
      </c>
      <c r="BR11" s="121">
        <v>3000</v>
      </c>
      <c r="BS11" s="122">
        <f>IFERROR(BR11/BN11,"-")</f>
        <v>3000</v>
      </c>
      <c r="BT11" s="123">
        <v>1</v>
      </c>
      <c r="BU11" s="123"/>
      <c r="BV11" s="123"/>
      <c r="BW11" s="124">
        <v>1</v>
      </c>
      <c r="BX11" s="125">
        <f>IF(P11=0,"",IF(BW11=0,"",(BW11/P11)))</f>
        <v>0.076923076923077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23000</v>
      </c>
      <c r="CQ11" s="139">
        <v>20000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7.6153846153846</v>
      </c>
      <c r="B12" s="189" t="s">
        <v>137</v>
      </c>
      <c r="C12" s="189" t="s">
        <v>138</v>
      </c>
      <c r="D12" s="189" t="s">
        <v>99</v>
      </c>
      <c r="E12" s="189" t="s">
        <v>64</v>
      </c>
      <c r="F12" s="189" t="s">
        <v>65</v>
      </c>
      <c r="G12" s="88" t="s">
        <v>139</v>
      </c>
      <c r="H12" s="88" t="s">
        <v>140</v>
      </c>
      <c r="I12" s="191" t="s">
        <v>141</v>
      </c>
      <c r="J12" s="180">
        <v>156000</v>
      </c>
      <c r="K12" s="79">
        <v>3</v>
      </c>
      <c r="L12" s="79">
        <v>0</v>
      </c>
      <c r="M12" s="79">
        <v>11</v>
      </c>
      <c r="N12" s="89">
        <v>2</v>
      </c>
      <c r="O12" s="90">
        <v>0</v>
      </c>
      <c r="P12" s="91">
        <f>N12+O12</f>
        <v>2</v>
      </c>
      <c r="Q12" s="80">
        <f>IFERROR(P12/M12,"-")</f>
        <v>0.18181818181818</v>
      </c>
      <c r="R12" s="79">
        <v>1</v>
      </c>
      <c r="S12" s="79">
        <v>0</v>
      </c>
      <c r="T12" s="80">
        <f>IFERROR(R12/(P12),"-")</f>
        <v>0.5</v>
      </c>
      <c r="U12" s="186">
        <f>IFERROR(J12/SUM(N12:O13),"-")</f>
        <v>17333.333333333</v>
      </c>
      <c r="V12" s="82">
        <v>1</v>
      </c>
      <c r="W12" s="80">
        <f>IF(P12=0,"-",V12/P12)</f>
        <v>0.5</v>
      </c>
      <c r="X12" s="185">
        <v>5000</v>
      </c>
      <c r="Y12" s="186">
        <f>IFERROR(X12/P12,"-")</f>
        <v>2500</v>
      </c>
      <c r="Z12" s="186">
        <f>IFERROR(X12/V12,"-")</f>
        <v>5000</v>
      </c>
      <c r="AA12" s="180">
        <f>SUM(X12:X13)-SUM(J12:J13)</f>
        <v>1032000</v>
      </c>
      <c r="AB12" s="83">
        <f>SUM(X12:X13)/SUM(J12:J13)</f>
        <v>7.6153846153846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2</v>
      </c>
      <c r="BO12" s="118">
        <f>IF(P12=0,"",IF(BN12=0,"",(BN12/P12)))</f>
        <v>1</v>
      </c>
      <c r="BP12" s="119">
        <v>1</v>
      </c>
      <c r="BQ12" s="120">
        <f>IFERROR(BP12/BN12,"-")</f>
        <v>0.5</v>
      </c>
      <c r="BR12" s="121">
        <v>5000</v>
      </c>
      <c r="BS12" s="122">
        <f>IFERROR(BR12/BN12,"-")</f>
        <v>2500</v>
      </c>
      <c r="BT12" s="123">
        <v>1</v>
      </c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5000</v>
      </c>
      <c r="CQ12" s="139">
        <v>5000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142</v>
      </c>
      <c r="C13" s="189"/>
      <c r="D13" s="189"/>
      <c r="E13" s="189"/>
      <c r="F13" s="189" t="s">
        <v>70</v>
      </c>
      <c r="G13" s="88"/>
      <c r="H13" s="88"/>
      <c r="I13" s="88"/>
      <c r="J13" s="180"/>
      <c r="K13" s="79">
        <v>22</v>
      </c>
      <c r="L13" s="79">
        <v>14</v>
      </c>
      <c r="M13" s="79">
        <v>5</v>
      </c>
      <c r="N13" s="89">
        <v>7</v>
      </c>
      <c r="O13" s="90">
        <v>0</v>
      </c>
      <c r="P13" s="91">
        <f>N13+O13</f>
        <v>7</v>
      </c>
      <c r="Q13" s="80">
        <f>IFERROR(P13/M13,"-")</f>
        <v>1.4</v>
      </c>
      <c r="R13" s="79">
        <v>2</v>
      </c>
      <c r="S13" s="79">
        <v>0</v>
      </c>
      <c r="T13" s="80">
        <f>IFERROR(R13/(P13),"-")</f>
        <v>0.28571428571429</v>
      </c>
      <c r="U13" s="186"/>
      <c r="V13" s="82">
        <v>2</v>
      </c>
      <c r="W13" s="80">
        <f>IF(P13=0,"-",V13/P13)</f>
        <v>0.28571428571429</v>
      </c>
      <c r="X13" s="185">
        <v>1183000</v>
      </c>
      <c r="Y13" s="186">
        <f>IFERROR(X13/P13,"-")</f>
        <v>169000</v>
      </c>
      <c r="Z13" s="186">
        <f>IFERROR(X13/V13,"-")</f>
        <v>591500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2</v>
      </c>
      <c r="BF13" s="111">
        <f>IF(P13=0,"",IF(BE13=0,"",(BE13/P13)))</f>
        <v>0.28571428571429</v>
      </c>
      <c r="BG13" s="110">
        <v>1</v>
      </c>
      <c r="BH13" s="112">
        <f>IFERROR(BG13/BE13,"-")</f>
        <v>0.5</v>
      </c>
      <c r="BI13" s="113">
        <v>1150000</v>
      </c>
      <c r="BJ13" s="114">
        <f>IFERROR(BI13/BE13,"-")</f>
        <v>575000</v>
      </c>
      <c r="BK13" s="115"/>
      <c r="BL13" s="115"/>
      <c r="BM13" s="115">
        <v>1</v>
      </c>
      <c r="BN13" s="117">
        <v>5</v>
      </c>
      <c r="BO13" s="118">
        <f>IF(P13=0,"",IF(BN13=0,"",(BN13/P13)))</f>
        <v>0.71428571428571</v>
      </c>
      <c r="BP13" s="119">
        <v>1</v>
      </c>
      <c r="BQ13" s="120">
        <f>IFERROR(BP13/BN13,"-")</f>
        <v>0.2</v>
      </c>
      <c r="BR13" s="121">
        <v>33000</v>
      </c>
      <c r="BS13" s="122">
        <f>IFERROR(BR13/BN13,"-")</f>
        <v>6600</v>
      </c>
      <c r="BT13" s="123"/>
      <c r="BU13" s="123"/>
      <c r="BV13" s="123">
        <v>1</v>
      </c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2</v>
      </c>
      <c r="CP13" s="139">
        <v>1183000</v>
      </c>
      <c r="CQ13" s="139">
        <v>1150000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>
        <f>AB14</f>
        <v>3.3240740740741</v>
      </c>
      <c r="B14" s="189" t="s">
        <v>143</v>
      </c>
      <c r="C14" s="189" t="s">
        <v>144</v>
      </c>
      <c r="D14" s="189" t="s">
        <v>99</v>
      </c>
      <c r="E14" s="189" t="s">
        <v>64</v>
      </c>
      <c r="F14" s="189" t="s">
        <v>65</v>
      </c>
      <c r="G14" s="88" t="s">
        <v>145</v>
      </c>
      <c r="H14" s="88" t="s">
        <v>140</v>
      </c>
      <c r="I14" s="88" t="s">
        <v>146</v>
      </c>
      <c r="J14" s="180">
        <v>108000</v>
      </c>
      <c r="K14" s="79">
        <v>9</v>
      </c>
      <c r="L14" s="79">
        <v>0</v>
      </c>
      <c r="M14" s="79">
        <v>37</v>
      </c>
      <c r="N14" s="89">
        <v>4</v>
      </c>
      <c r="O14" s="90">
        <v>0</v>
      </c>
      <c r="P14" s="91">
        <f>N14+O14</f>
        <v>4</v>
      </c>
      <c r="Q14" s="80">
        <f>IFERROR(P14/M14,"-")</f>
        <v>0.10810810810811</v>
      </c>
      <c r="R14" s="79">
        <v>1</v>
      </c>
      <c r="S14" s="79">
        <v>1</v>
      </c>
      <c r="T14" s="80">
        <f>IFERROR(R14/(P14),"-")</f>
        <v>0.25</v>
      </c>
      <c r="U14" s="186">
        <f>IFERROR(J14/SUM(N14:O15),"-")</f>
        <v>13500</v>
      </c>
      <c r="V14" s="82">
        <v>2</v>
      </c>
      <c r="W14" s="80">
        <f>IF(P14=0,"-",V14/P14)</f>
        <v>0.5</v>
      </c>
      <c r="X14" s="185">
        <v>118000</v>
      </c>
      <c r="Y14" s="186">
        <f>IFERROR(X14/P14,"-")</f>
        <v>29500</v>
      </c>
      <c r="Z14" s="186">
        <f>IFERROR(X14/V14,"-")</f>
        <v>59000</v>
      </c>
      <c r="AA14" s="180">
        <f>SUM(X14:X15)-SUM(J14:J15)</f>
        <v>251000</v>
      </c>
      <c r="AB14" s="83">
        <f>SUM(X14:X15)/SUM(J14:J15)</f>
        <v>3.3240740740741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0.25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2</v>
      </c>
      <c r="BO14" s="118">
        <f>IF(P14=0,"",IF(BN14=0,"",(BN14/P14)))</f>
        <v>0.5</v>
      </c>
      <c r="BP14" s="119">
        <v>2</v>
      </c>
      <c r="BQ14" s="120">
        <f>IFERROR(BP14/BN14,"-")</f>
        <v>1</v>
      </c>
      <c r="BR14" s="121">
        <v>118000</v>
      </c>
      <c r="BS14" s="122">
        <f>IFERROR(BR14/BN14,"-")</f>
        <v>59000</v>
      </c>
      <c r="BT14" s="123">
        <v>1</v>
      </c>
      <c r="BU14" s="123"/>
      <c r="BV14" s="123">
        <v>1</v>
      </c>
      <c r="BW14" s="124">
        <v>1</v>
      </c>
      <c r="BX14" s="125">
        <f>IF(P14=0,"",IF(BW14=0,"",(BW14/P14)))</f>
        <v>0.25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118000</v>
      </c>
      <c r="CQ14" s="139">
        <v>113000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189" t="s">
        <v>147</v>
      </c>
      <c r="C15" s="189"/>
      <c r="D15" s="189"/>
      <c r="E15" s="189"/>
      <c r="F15" s="189" t="s">
        <v>70</v>
      </c>
      <c r="G15" s="88"/>
      <c r="H15" s="88"/>
      <c r="I15" s="88"/>
      <c r="J15" s="180"/>
      <c r="K15" s="79">
        <v>34</v>
      </c>
      <c r="L15" s="79">
        <v>17</v>
      </c>
      <c r="M15" s="79">
        <v>14</v>
      </c>
      <c r="N15" s="89">
        <v>4</v>
      </c>
      <c r="O15" s="90">
        <v>0</v>
      </c>
      <c r="P15" s="91">
        <f>N15+O15</f>
        <v>4</v>
      </c>
      <c r="Q15" s="80">
        <f>IFERROR(P15/M15,"-")</f>
        <v>0.28571428571429</v>
      </c>
      <c r="R15" s="79">
        <v>0</v>
      </c>
      <c r="S15" s="79">
        <v>1</v>
      </c>
      <c r="T15" s="80">
        <f>IFERROR(R15/(P15),"-")</f>
        <v>0</v>
      </c>
      <c r="U15" s="186"/>
      <c r="V15" s="82">
        <v>1</v>
      </c>
      <c r="W15" s="80">
        <f>IF(P15=0,"-",V15/P15)</f>
        <v>0.25</v>
      </c>
      <c r="X15" s="185">
        <v>241000</v>
      </c>
      <c r="Y15" s="186">
        <f>IFERROR(X15/P15,"-")</f>
        <v>60250</v>
      </c>
      <c r="Z15" s="186">
        <f>IFERROR(X15/V15,"-")</f>
        <v>241000</v>
      </c>
      <c r="AA15" s="180"/>
      <c r="AB15" s="83"/>
      <c r="AC15" s="77"/>
      <c r="AD15" s="92">
        <v>1</v>
      </c>
      <c r="AE15" s="93">
        <f>IF(P15=0,"",IF(AD15=0,"",(AD15/P15)))</f>
        <v>0.25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0.25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0.25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0.25</v>
      </c>
      <c r="BY15" s="126">
        <v>1</v>
      </c>
      <c r="BZ15" s="127">
        <f>IFERROR(BY15/BW15,"-")</f>
        <v>1</v>
      </c>
      <c r="CA15" s="128">
        <v>241000</v>
      </c>
      <c r="CB15" s="129">
        <f>IFERROR(CA15/BW15,"-")</f>
        <v>241000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241000</v>
      </c>
      <c r="CQ15" s="139">
        <v>241000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>
        <f>AB16</f>
        <v>1.8533333333333</v>
      </c>
      <c r="B16" s="189" t="s">
        <v>148</v>
      </c>
      <c r="C16" s="189" t="s">
        <v>149</v>
      </c>
      <c r="D16" s="189" t="s">
        <v>150</v>
      </c>
      <c r="E16" s="189"/>
      <c r="F16" s="189" t="s">
        <v>65</v>
      </c>
      <c r="G16" s="88" t="s">
        <v>151</v>
      </c>
      <c r="H16" s="88" t="s">
        <v>152</v>
      </c>
      <c r="I16" s="88" t="s">
        <v>153</v>
      </c>
      <c r="J16" s="180">
        <v>150000</v>
      </c>
      <c r="K16" s="79">
        <v>7</v>
      </c>
      <c r="L16" s="79">
        <v>0</v>
      </c>
      <c r="M16" s="79">
        <v>44</v>
      </c>
      <c r="N16" s="89">
        <v>3</v>
      </c>
      <c r="O16" s="90">
        <v>0</v>
      </c>
      <c r="P16" s="91">
        <f>N16+O16</f>
        <v>3</v>
      </c>
      <c r="Q16" s="80">
        <f>IFERROR(P16/M16,"-")</f>
        <v>0.068181818181818</v>
      </c>
      <c r="R16" s="79">
        <v>1</v>
      </c>
      <c r="S16" s="79">
        <v>0</v>
      </c>
      <c r="T16" s="80">
        <f>IFERROR(R16/(P16),"-")</f>
        <v>0.33333333333333</v>
      </c>
      <c r="U16" s="186">
        <f>IFERROR(J16/SUM(N16:O17),"-")</f>
        <v>30000</v>
      </c>
      <c r="V16" s="82">
        <v>1</v>
      </c>
      <c r="W16" s="80">
        <f>IF(P16=0,"-",V16/P16)</f>
        <v>0.33333333333333</v>
      </c>
      <c r="X16" s="185">
        <v>20000</v>
      </c>
      <c r="Y16" s="186">
        <f>IFERROR(X16/P16,"-")</f>
        <v>6666.6666666667</v>
      </c>
      <c r="Z16" s="186">
        <f>IFERROR(X16/V16,"-")</f>
        <v>20000</v>
      </c>
      <c r="AA16" s="180">
        <f>SUM(X16:X17)-SUM(J16:J17)</f>
        <v>128000</v>
      </c>
      <c r="AB16" s="83">
        <f>SUM(X16:X17)/SUM(J16:J17)</f>
        <v>1.8533333333333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0.33333333333333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0.66666666666667</v>
      </c>
      <c r="BP16" s="119">
        <v>1</v>
      </c>
      <c r="BQ16" s="120">
        <f>IFERROR(BP16/BN16,"-")</f>
        <v>0.5</v>
      </c>
      <c r="BR16" s="121">
        <v>20000</v>
      </c>
      <c r="BS16" s="122">
        <f>IFERROR(BR16/BN16,"-")</f>
        <v>10000</v>
      </c>
      <c r="BT16" s="123"/>
      <c r="BU16" s="123"/>
      <c r="BV16" s="123">
        <v>1</v>
      </c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20000</v>
      </c>
      <c r="CQ16" s="139">
        <v>20000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154</v>
      </c>
      <c r="C17" s="189"/>
      <c r="D17" s="189"/>
      <c r="E17" s="189"/>
      <c r="F17" s="189" t="s">
        <v>70</v>
      </c>
      <c r="G17" s="88"/>
      <c r="H17" s="88"/>
      <c r="I17" s="88"/>
      <c r="J17" s="180"/>
      <c r="K17" s="79">
        <v>13</v>
      </c>
      <c r="L17" s="79">
        <v>11</v>
      </c>
      <c r="M17" s="79">
        <v>1</v>
      </c>
      <c r="N17" s="89">
        <v>2</v>
      </c>
      <c r="O17" s="90">
        <v>0</v>
      </c>
      <c r="P17" s="91">
        <f>N17+O17</f>
        <v>2</v>
      </c>
      <c r="Q17" s="80">
        <f>IFERROR(P17/M17,"-")</f>
        <v>2</v>
      </c>
      <c r="R17" s="79">
        <v>1</v>
      </c>
      <c r="S17" s="79">
        <v>0</v>
      </c>
      <c r="T17" s="80">
        <f>IFERROR(R17/(P17),"-")</f>
        <v>0.5</v>
      </c>
      <c r="U17" s="186"/>
      <c r="V17" s="82">
        <v>1</v>
      </c>
      <c r="W17" s="80">
        <f>IF(P17=0,"-",V17/P17)</f>
        <v>0.5</v>
      </c>
      <c r="X17" s="185">
        <v>258000</v>
      </c>
      <c r="Y17" s="186">
        <f>IFERROR(X17/P17,"-")</f>
        <v>129000</v>
      </c>
      <c r="Z17" s="186">
        <f>IFERROR(X17/V17,"-")</f>
        <v>258000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1</v>
      </c>
      <c r="BO17" s="118">
        <f>IF(P17=0,"",IF(BN17=0,"",(BN17/P17)))</f>
        <v>0.5</v>
      </c>
      <c r="BP17" s="119">
        <v>1</v>
      </c>
      <c r="BQ17" s="120">
        <f>IFERROR(BP17/BN17,"-")</f>
        <v>1</v>
      </c>
      <c r="BR17" s="121">
        <v>258000</v>
      </c>
      <c r="BS17" s="122">
        <f>IFERROR(BR17/BN17,"-")</f>
        <v>258000</v>
      </c>
      <c r="BT17" s="123"/>
      <c r="BU17" s="123"/>
      <c r="BV17" s="123">
        <v>1</v>
      </c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258000</v>
      </c>
      <c r="CQ17" s="139">
        <v>258000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>
        <f>AB18</f>
        <v>12.590909090909</v>
      </c>
      <c r="B18" s="189" t="s">
        <v>155</v>
      </c>
      <c r="C18" s="189" t="s">
        <v>156</v>
      </c>
      <c r="D18" s="189" t="s">
        <v>157</v>
      </c>
      <c r="E18" s="189"/>
      <c r="F18" s="189" t="s">
        <v>65</v>
      </c>
      <c r="G18" s="88" t="s">
        <v>158</v>
      </c>
      <c r="H18" s="88" t="s">
        <v>159</v>
      </c>
      <c r="I18" s="88" t="s">
        <v>160</v>
      </c>
      <c r="J18" s="180">
        <v>66000</v>
      </c>
      <c r="K18" s="79">
        <v>19</v>
      </c>
      <c r="L18" s="79">
        <v>0</v>
      </c>
      <c r="M18" s="79">
        <v>56</v>
      </c>
      <c r="N18" s="89">
        <v>11</v>
      </c>
      <c r="O18" s="90">
        <v>0</v>
      </c>
      <c r="P18" s="91">
        <f>N18+O18</f>
        <v>11</v>
      </c>
      <c r="Q18" s="80">
        <f>IFERROR(P18/M18,"-")</f>
        <v>0.19642857142857</v>
      </c>
      <c r="R18" s="79">
        <v>2</v>
      </c>
      <c r="S18" s="79">
        <v>3</v>
      </c>
      <c r="T18" s="80">
        <f>IFERROR(R18/(P18),"-")</f>
        <v>0.18181818181818</v>
      </c>
      <c r="U18" s="186">
        <f>IFERROR(J18/SUM(N18:O19),"-")</f>
        <v>3666.6666666667</v>
      </c>
      <c r="V18" s="82">
        <v>2</v>
      </c>
      <c r="W18" s="80">
        <f>IF(P18=0,"-",V18/P18)</f>
        <v>0.18181818181818</v>
      </c>
      <c r="X18" s="185">
        <v>11000</v>
      </c>
      <c r="Y18" s="186">
        <f>IFERROR(X18/P18,"-")</f>
        <v>1000</v>
      </c>
      <c r="Z18" s="186">
        <f>IFERROR(X18/V18,"-")</f>
        <v>5500</v>
      </c>
      <c r="AA18" s="180">
        <f>SUM(X18:X19)-SUM(J18:J19)</f>
        <v>765000</v>
      </c>
      <c r="AB18" s="83">
        <f>SUM(X18:X19)/SUM(J18:J19)</f>
        <v>12.590909090909</v>
      </c>
      <c r="AC18" s="77"/>
      <c r="AD18" s="92">
        <v>1</v>
      </c>
      <c r="AE18" s="93">
        <f>IF(P18=0,"",IF(AD18=0,"",(AD18/P18)))</f>
        <v>0.090909090909091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>
        <v>4</v>
      </c>
      <c r="AN18" s="99">
        <f>IF(P18=0,"",IF(AM18=0,"",(AM18/P18)))</f>
        <v>0.36363636363636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2</v>
      </c>
      <c r="AW18" s="105">
        <f>IF(P18=0,"",IF(AV18=0,"",(AV18/P18)))</f>
        <v>0.18181818181818</v>
      </c>
      <c r="AX18" s="104">
        <v>1</v>
      </c>
      <c r="AY18" s="106">
        <f>IFERROR(AX18/AV18,"-")</f>
        <v>0.5</v>
      </c>
      <c r="AZ18" s="107">
        <v>3000</v>
      </c>
      <c r="BA18" s="108">
        <f>IFERROR(AZ18/AV18,"-")</f>
        <v>1500</v>
      </c>
      <c r="BB18" s="109">
        <v>1</v>
      </c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3</v>
      </c>
      <c r="BO18" s="118">
        <f>IF(P18=0,"",IF(BN18=0,"",(BN18/P18)))</f>
        <v>0.27272727272727</v>
      </c>
      <c r="BP18" s="119">
        <v>1</v>
      </c>
      <c r="BQ18" s="120">
        <f>IFERROR(BP18/BN18,"-")</f>
        <v>0.33333333333333</v>
      </c>
      <c r="BR18" s="121">
        <v>8000</v>
      </c>
      <c r="BS18" s="122">
        <f>IFERROR(BR18/BN18,"-")</f>
        <v>2666.6666666667</v>
      </c>
      <c r="BT18" s="123"/>
      <c r="BU18" s="123">
        <v>1</v>
      </c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>
        <v>1</v>
      </c>
      <c r="CG18" s="132">
        <f>IF(P18=0,"",IF(CF18=0,"",(CF18/P18)))</f>
        <v>0.090909090909091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2</v>
      </c>
      <c r="CP18" s="139">
        <v>11000</v>
      </c>
      <c r="CQ18" s="139">
        <v>8000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161</v>
      </c>
      <c r="C19" s="189"/>
      <c r="D19" s="189"/>
      <c r="E19" s="189"/>
      <c r="F19" s="189" t="s">
        <v>70</v>
      </c>
      <c r="G19" s="88"/>
      <c r="H19" s="88"/>
      <c r="I19" s="88"/>
      <c r="J19" s="180"/>
      <c r="K19" s="79">
        <v>16</v>
      </c>
      <c r="L19" s="79">
        <v>14</v>
      </c>
      <c r="M19" s="79">
        <v>12</v>
      </c>
      <c r="N19" s="89">
        <v>6</v>
      </c>
      <c r="O19" s="90">
        <v>1</v>
      </c>
      <c r="P19" s="91">
        <f>N19+O19</f>
        <v>7</v>
      </c>
      <c r="Q19" s="80">
        <f>IFERROR(P19/M19,"-")</f>
        <v>0.58333333333333</v>
      </c>
      <c r="R19" s="79">
        <v>1</v>
      </c>
      <c r="S19" s="79">
        <v>0</v>
      </c>
      <c r="T19" s="80">
        <f>IFERROR(R19/(P19),"-")</f>
        <v>0.14285714285714</v>
      </c>
      <c r="U19" s="186"/>
      <c r="V19" s="82">
        <v>1</v>
      </c>
      <c r="W19" s="80">
        <f>IF(P19=0,"-",V19/P19)</f>
        <v>0.14285714285714</v>
      </c>
      <c r="X19" s="185">
        <v>820000</v>
      </c>
      <c r="Y19" s="186">
        <f>IFERROR(X19/P19,"-")</f>
        <v>117142.85714286</v>
      </c>
      <c r="Z19" s="186">
        <f>IFERROR(X19/V19,"-")</f>
        <v>820000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0.14285714285714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2</v>
      </c>
      <c r="AW19" s="105">
        <f>IF(P19=0,"",IF(AV19=0,"",(AV19/P19)))</f>
        <v>0.28571428571429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1</v>
      </c>
      <c r="BF19" s="111">
        <f>IF(P19=0,"",IF(BE19=0,"",(BE19/P19)))</f>
        <v>0.14285714285714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3</v>
      </c>
      <c r="BX19" s="125">
        <f>IF(P19=0,"",IF(BW19=0,"",(BW19/P19)))</f>
        <v>0.42857142857143</v>
      </c>
      <c r="BY19" s="126">
        <v>1</v>
      </c>
      <c r="BZ19" s="127">
        <f>IFERROR(BY19/BW19,"-")</f>
        <v>0.33333333333333</v>
      </c>
      <c r="CA19" s="128">
        <v>820000</v>
      </c>
      <c r="CB19" s="129">
        <f>IFERROR(CA19/BW19,"-")</f>
        <v>273333.33333333</v>
      </c>
      <c r="CC19" s="130"/>
      <c r="CD19" s="130"/>
      <c r="CE19" s="130">
        <v>1</v>
      </c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820000</v>
      </c>
      <c r="CQ19" s="139">
        <v>820000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>
        <f>AB20</f>
        <v>0.15151515151515</v>
      </c>
      <c r="B20" s="189" t="s">
        <v>162</v>
      </c>
      <c r="C20" s="189" t="s">
        <v>163</v>
      </c>
      <c r="D20" s="189"/>
      <c r="E20" s="189"/>
      <c r="F20" s="189" t="s">
        <v>65</v>
      </c>
      <c r="G20" s="88" t="s">
        <v>164</v>
      </c>
      <c r="H20" s="88" t="s">
        <v>159</v>
      </c>
      <c r="I20" s="88" t="s">
        <v>165</v>
      </c>
      <c r="J20" s="180">
        <v>66000</v>
      </c>
      <c r="K20" s="79">
        <v>4</v>
      </c>
      <c r="L20" s="79">
        <v>0</v>
      </c>
      <c r="M20" s="79">
        <v>18</v>
      </c>
      <c r="N20" s="89">
        <v>2</v>
      </c>
      <c r="O20" s="90">
        <v>0</v>
      </c>
      <c r="P20" s="91">
        <f>N20+O20</f>
        <v>2</v>
      </c>
      <c r="Q20" s="80">
        <f>IFERROR(P20/M20,"-")</f>
        <v>0.11111111111111</v>
      </c>
      <c r="R20" s="79">
        <v>0</v>
      </c>
      <c r="S20" s="79">
        <v>2</v>
      </c>
      <c r="T20" s="80">
        <f>IFERROR(R20/(P20),"-")</f>
        <v>0</v>
      </c>
      <c r="U20" s="186">
        <f>IFERROR(J20/SUM(N20:O21),"-")</f>
        <v>11000</v>
      </c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>
        <f>SUM(X20:X21)-SUM(J20:J21)</f>
        <v>-56000</v>
      </c>
      <c r="AB20" s="83">
        <f>SUM(X20:X21)/SUM(J20:J21)</f>
        <v>0.15151515151515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0.5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>
        <v>1</v>
      </c>
      <c r="AW20" s="105">
        <f>IF(P20=0,"",IF(AV20=0,"",(AV20/P20)))</f>
        <v>0.5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166</v>
      </c>
      <c r="C21" s="189"/>
      <c r="D21" s="189"/>
      <c r="E21" s="189"/>
      <c r="F21" s="189" t="s">
        <v>70</v>
      </c>
      <c r="G21" s="88"/>
      <c r="H21" s="88"/>
      <c r="I21" s="88"/>
      <c r="J21" s="180"/>
      <c r="K21" s="79">
        <v>43</v>
      </c>
      <c r="L21" s="79">
        <v>25</v>
      </c>
      <c r="M21" s="79">
        <v>7</v>
      </c>
      <c r="N21" s="89">
        <v>4</v>
      </c>
      <c r="O21" s="90">
        <v>0</v>
      </c>
      <c r="P21" s="91">
        <f>N21+O21</f>
        <v>4</v>
      </c>
      <c r="Q21" s="80">
        <f>IFERROR(P21/M21,"-")</f>
        <v>0.57142857142857</v>
      </c>
      <c r="R21" s="79">
        <v>1</v>
      </c>
      <c r="S21" s="79">
        <v>0</v>
      </c>
      <c r="T21" s="80">
        <f>IFERROR(R21/(P21),"-")</f>
        <v>0.25</v>
      </c>
      <c r="U21" s="186"/>
      <c r="V21" s="82">
        <v>1</v>
      </c>
      <c r="W21" s="80">
        <f>IF(P21=0,"-",V21/P21)</f>
        <v>0.25</v>
      </c>
      <c r="X21" s="185">
        <v>10000</v>
      </c>
      <c r="Y21" s="186">
        <f>IFERROR(X21/P21,"-")</f>
        <v>2500</v>
      </c>
      <c r="Z21" s="186">
        <f>IFERROR(X21/V21,"-")</f>
        <v>10000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3</v>
      </c>
      <c r="BF21" s="111">
        <f>IF(P21=0,"",IF(BE21=0,"",(BE21/P21)))</f>
        <v>0.75</v>
      </c>
      <c r="BG21" s="110">
        <v>1</v>
      </c>
      <c r="BH21" s="112">
        <f>IFERROR(BG21/BE21,"-")</f>
        <v>0.33333333333333</v>
      </c>
      <c r="BI21" s="113">
        <v>10000</v>
      </c>
      <c r="BJ21" s="114">
        <f>IFERROR(BI21/BE21,"-")</f>
        <v>3333.3333333333</v>
      </c>
      <c r="BK21" s="115">
        <v>1</v>
      </c>
      <c r="BL21" s="115"/>
      <c r="BM21" s="115"/>
      <c r="BN21" s="117">
        <v>1</v>
      </c>
      <c r="BO21" s="118">
        <f>IF(P21=0,"",IF(BN21=0,"",(BN21/P21)))</f>
        <v>0.25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10000</v>
      </c>
      <c r="CQ21" s="139">
        <v>10000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30"/>
      <c r="B22" s="85"/>
      <c r="C22" s="86"/>
      <c r="D22" s="86"/>
      <c r="E22" s="86"/>
      <c r="F22" s="87"/>
      <c r="G22" s="88"/>
      <c r="H22" s="88"/>
      <c r="I22" s="88"/>
      <c r="J22" s="181"/>
      <c r="K22" s="34"/>
      <c r="L22" s="34"/>
      <c r="M22" s="31"/>
      <c r="N22" s="23"/>
      <c r="O22" s="23"/>
      <c r="P22" s="23"/>
      <c r="Q22" s="32"/>
      <c r="R22" s="32"/>
      <c r="S22" s="23"/>
      <c r="T22" s="32"/>
      <c r="U22" s="187"/>
      <c r="V22" s="25"/>
      <c r="W22" s="25"/>
      <c r="X22" s="187"/>
      <c r="Y22" s="187"/>
      <c r="Z22" s="187"/>
      <c r="AA22" s="187"/>
      <c r="AB22" s="33"/>
      <c r="AC22" s="57"/>
      <c r="AD22" s="61"/>
      <c r="AE22" s="62"/>
      <c r="AF22" s="61"/>
      <c r="AG22" s="65"/>
      <c r="AH22" s="66"/>
      <c r="AI22" s="67"/>
      <c r="AJ22" s="68"/>
      <c r="AK22" s="68"/>
      <c r="AL22" s="68"/>
      <c r="AM22" s="61"/>
      <c r="AN22" s="62"/>
      <c r="AO22" s="61"/>
      <c r="AP22" s="65"/>
      <c r="AQ22" s="66"/>
      <c r="AR22" s="67"/>
      <c r="AS22" s="68"/>
      <c r="AT22" s="68"/>
      <c r="AU22" s="68"/>
      <c r="AV22" s="61"/>
      <c r="AW22" s="62"/>
      <c r="AX22" s="61"/>
      <c r="AY22" s="65"/>
      <c r="AZ22" s="66"/>
      <c r="BA22" s="67"/>
      <c r="BB22" s="68"/>
      <c r="BC22" s="68"/>
      <c r="BD22" s="68"/>
      <c r="BE22" s="61"/>
      <c r="BF22" s="62"/>
      <c r="BG22" s="61"/>
      <c r="BH22" s="65"/>
      <c r="BI22" s="66"/>
      <c r="BJ22" s="67"/>
      <c r="BK22" s="68"/>
      <c r="BL22" s="68"/>
      <c r="BM22" s="68"/>
      <c r="BN22" s="63"/>
      <c r="BO22" s="64"/>
      <c r="BP22" s="61"/>
      <c r="BQ22" s="65"/>
      <c r="BR22" s="66"/>
      <c r="BS22" s="67"/>
      <c r="BT22" s="68"/>
      <c r="BU22" s="68"/>
      <c r="BV22" s="68"/>
      <c r="BW22" s="63"/>
      <c r="BX22" s="64"/>
      <c r="BY22" s="61"/>
      <c r="BZ22" s="65"/>
      <c r="CA22" s="66"/>
      <c r="CB22" s="67"/>
      <c r="CC22" s="68"/>
      <c r="CD22" s="68"/>
      <c r="CE22" s="68"/>
      <c r="CF22" s="63"/>
      <c r="CG22" s="64"/>
      <c r="CH22" s="61"/>
      <c r="CI22" s="65"/>
      <c r="CJ22" s="66"/>
      <c r="CK22" s="67"/>
      <c r="CL22" s="68"/>
      <c r="CM22" s="68"/>
      <c r="CN22" s="68"/>
      <c r="CO22" s="69"/>
      <c r="CP22" s="66"/>
      <c r="CQ22" s="66"/>
      <c r="CR22" s="66"/>
      <c r="CS22" s="70"/>
    </row>
    <row r="23" spans="1:98">
      <c r="A23" s="30"/>
      <c r="B23" s="37"/>
      <c r="C23" s="21"/>
      <c r="D23" s="21"/>
      <c r="E23" s="21"/>
      <c r="F23" s="22"/>
      <c r="G23" s="36"/>
      <c r="H23" s="36"/>
      <c r="I23" s="73"/>
      <c r="J23" s="182"/>
      <c r="K23" s="34"/>
      <c r="L23" s="34"/>
      <c r="M23" s="31"/>
      <c r="N23" s="23"/>
      <c r="O23" s="23"/>
      <c r="P23" s="23"/>
      <c r="Q23" s="32"/>
      <c r="R23" s="32"/>
      <c r="S23" s="23"/>
      <c r="T23" s="32"/>
      <c r="U23" s="187"/>
      <c r="V23" s="25"/>
      <c r="W23" s="25"/>
      <c r="X23" s="187"/>
      <c r="Y23" s="187"/>
      <c r="Z23" s="187"/>
      <c r="AA23" s="187"/>
      <c r="AB23" s="33"/>
      <c r="AC23" s="59"/>
      <c r="AD23" s="61"/>
      <c r="AE23" s="62"/>
      <c r="AF23" s="61"/>
      <c r="AG23" s="65"/>
      <c r="AH23" s="66"/>
      <c r="AI23" s="67"/>
      <c r="AJ23" s="68"/>
      <c r="AK23" s="68"/>
      <c r="AL23" s="68"/>
      <c r="AM23" s="61"/>
      <c r="AN23" s="62"/>
      <c r="AO23" s="61"/>
      <c r="AP23" s="65"/>
      <c r="AQ23" s="66"/>
      <c r="AR23" s="67"/>
      <c r="AS23" s="68"/>
      <c r="AT23" s="68"/>
      <c r="AU23" s="68"/>
      <c r="AV23" s="61"/>
      <c r="AW23" s="62"/>
      <c r="AX23" s="61"/>
      <c r="AY23" s="65"/>
      <c r="AZ23" s="66"/>
      <c r="BA23" s="67"/>
      <c r="BB23" s="68"/>
      <c r="BC23" s="68"/>
      <c r="BD23" s="68"/>
      <c r="BE23" s="61"/>
      <c r="BF23" s="62"/>
      <c r="BG23" s="61"/>
      <c r="BH23" s="65"/>
      <c r="BI23" s="66"/>
      <c r="BJ23" s="67"/>
      <c r="BK23" s="68"/>
      <c r="BL23" s="68"/>
      <c r="BM23" s="68"/>
      <c r="BN23" s="63"/>
      <c r="BO23" s="64"/>
      <c r="BP23" s="61"/>
      <c r="BQ23" s="65"/>
      <c r="BR23" s="66"/>
      <c r="BS23" s="67"/>
      <c r="BT23" s="68"/>
      <c r="BU23" s="68"/>
      <c r="BV23" s="68"/>
      <c r="BW23" s="63"/>
      <c r="BX23" s="64"/>
      <c r="BY23" s="61"/>
      <c r="BZ23" s="65"/>
      <c r="CA23" s="66"/>
      <c r="CB23" s="67"/>
      <c r="CC23" s="68"/>
      <c r="CD23" s="68"/>
      <c r="CE23" s="68"/>
      <c r="CF23" s="63"/>
      <c r="CG23" s="64"/>
      <c r="CH23" s="61"/>
      <c r="CI23" s="65"/>
      <c r="CJ23" s="66"/>
      <c r="CK23" s="67"/>
      <c r="CL23" s="68"/>
      <c r="CM23" s="68"/>
      <c r="CN23" s="68"/>
      <c r="CO23" s="69"/>
      <c r="CP23" s="66"/>
      <c r="CQ23" s="66"/>
      <c r="CR23" s="66"/>
      <c r="CS23" s="70"/>
    </row>
    <row r="24" spans="1:98">
      <c r="A24" s="19">
        <f>AB24</f>
        <v>3.2074829931973</v>
      </c>
      <c r="B24" s="39"/>
      <c r="C24" s="39"/>
      <c r="D24" s="39"/>
      <c r="E24" s="39"/>
      <c r="F24" s="39"/>
      <c r="G24" s="40" t="s">
        <v>167</v>
      </c>
      <c r="H24" s="40"/>
      <c r="I24" s="40"/>
      <c r="J24" s="183">
        <f>SUM(J6:J23)</f>
        <v>882000</v>
      </c>
      <c r="K24" s="41">
        <f>SUM(K6:K23)</f>
        <v>346</v>
      </c>
      <c r="L24" s="41">
        <f>SUM(L6:L23)</f>
        <v>151</v>
      </c>
      <c r="M24" s="41">
        <f>SUM(M6:M23)</f>
        <v>372</v>
      </c>
      <c r="N24" s="41">
        <f>SUM(N6:N23)</f>
        <v>89</v>
      </c>
      <c r="O24" s="41">
        <f>SUM(O6:O23)</f>
        <v>1</v>
      </c>
      <c r="P24" s="41">
        <f>SUM(P6:P23)</f>
        <v>90</v>
      </c>
      <c r="Q24" s="42">
        <f>IFERROR(P24/M24,"-")</f>
        <v>0.24193548387097</v>
      </c>
      <c r="R24" s="76">
        <f>SUM(R6:R23)</f>
        <v>20</v>
      </c>
      <c r="S24" s="76">
        <f>SUM(S6:S23)</f>
        <v>19</v>
      </c>
      <c r="T24" s="42">
        <f>IFERROR(R24/P24,"-")</f>
        <v>0.22222222222222</v>
      </c>
      <c r="U24" s="188">
        <f>IFERROR(J24/P24,"-")</f>
        <v>9800</v>
      </c>
      <c r="V24" s="44">
        <f>SUM(V6:V23)</f>
        <v>19</v>
      </c>
      <c r="W24" s="42">
        <f>IFERROR(V24/P24,"-")</f>
        <v>0.21111111111111</v>
      </c>
      <c r="X24" s="183">
        <f>SUM(X6:X23)</f>
        <v>2829000</v>
      </c>
      <c r="Y24" s="183">
        <f>IFERROR(X24/P24,"-")</f>
        <v>31433.333333333</v>
      </c>
      <c r="Z24" s="183">
        <f>IFERROR(X24/V24,"-")</f>
        <v>148894.73684211</v>
      </c>
      <c r="AA24" s="183">
        <f>X24-J24</f>
        <v>1947000</v>
      </c>
      <c r="AB24" s="45">
        <f>X24/J24</f>
        <v>3.2074829931973</v>
      </c>
      <c r="AC24" s="58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0"/>
      <c r="CN24" s="60"/>
      <c r="CO24" s="60"/>
      <c r="CP24" s="60"/>
      <c r="CQ24" s="60"/>
      <c r="CR24" s="60"/>
      <c r="CS2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9"/>
    <mergeCell ref="J6:J9"/>
    <mergeCell ref="U6:U9"/>
    <mergeCell ref="AA6:AA9"/>
    <mergeCell ref="AB6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168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0.14102564102564</v>
      </c>
      <c r="B6" s="189" t="s">
        <v>169</v>
      </c>
      <c r="C6" s="189" t="s">
        <v>170</v>
      </c>
      <c r="D6" s="189" t="s">
        <v>171</v>
      </c>
      <c r="E6" s="189" t="s">
        <v>172</v>
      </c>
      <c r="F6" s="189" t="s">
        <v>65</v>
      </c>
      <c r="G6" s="88" t="s">
        <v>173</v>
      </c>
      <c r="H6" s="88" t="s">
        <v>174</v>
      </c>
      <c r="I6" s="88" t="s">
        <v>175</v>
      </c>
      <c r="J6" s="180">
        <v>78000</v>
      </c>
      <c r="K6" s="79">
        <v>1</v>
      </c>
      <c r="L6" s="79">
        <v>0</v>
      </c>
      <c r="M6" s="79">
        <v>12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186">
        <f>IFERROR(J6/SUM(N6:O7),"-")</f>
        <v>5200</v>
      </c>
      <c r="V6" s="82">
        <v>0</v>
      </c>
      <c r="W6" s="80" t="str">
        <f>IF(P6=0,"-",V6/P6)</f>
        <v>-</v>
      </c>
      <c r="X6" s="185">
        <v>0</v>
      </c>
      <c r="Y6" s="186" t="str">
        <f>IFERROR(X6/P6,"-")</f>
        <v>-</v>
      </c>
      <c r="Z6" s="186" t="str">
        <f>IFERROR(X6/V6,"-")</f>
        <v>-</v>
      </c>
      <c r="AA6" s="180">
        <f>SUM(X6:X7)-SUM(J6:J7)</f>
        <v>-67000</v>
      </c>
      <c r="AB6" s="83">
        <f>SUM(X6:X7)/SUM(J6:J7)</f>
        <v>0.14102564102564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176</v>
      </c>
      <c r="C7" s="189"/>
      <c r="D7" s="189"/>
      <c r="E7" s="189"/>
      <c r="F7" s="189" t="s">
        <v>70</v>
      </c>
      <c r="G7" s="88"/>
      <c r="H7" s="88"/>
      <c r="I7" s="88"/>
      <c r="J7" s="180"/>
      <c r="K7" s="79">
        <v>97</v>
      </c>
      <c r="L7" s="79">
        <v>76</v>
      </c>
      <c r="M7" s="79">
        <v>8</v>
      </c>
      <c r="N7" s="89">
        <v>13</v>
      </c>
      <c r="O7" s="90">
        <v>2</v>
      </c>
      <c r="P7" s="91">
        <f>N7+O7</f>
        <v>15</v>
      </c>
      <c r="Q7" s="80">
        <f>IFERROR(P7/M7,"-")</f>
        <v>1.875</v>
      </c>
      <c r="R7" s="79">
        <v>3</v>
      </c>
      <c r="S7" s="79">
        <v>3</v>
      </c>
      <c r="T7" s="80">
        <f>IFERROR(R7/(P7),"-")</f>
        <v>0.2</v>
      </c>
      <c r="U7" s="186"/>
      <c r="V7" s="82">
        <v>1</v>
      </c>
      <c r="W7" s="80">
        <f>IF(P7=0,"-",V7/P7)</f>
        <v>0.066666666666667</v>
      </c>
      <c r="X7" s="185">
        <v>11000</v>
      </c>
      <c r="Y7" s="186">
        <f>IFERROR(X7/P7,"-")</f>
        <v>733.33333333333</v>
      </c>
      <c r="Z7" s="186">
        <f>IFERROR(X7/V7,"-")</f>
        <v>11000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3</v>
      </c>
      <c r="AN7" s="99">
        <f>IF(P7=0,"",IF(AM7=0,"",(AM7/P7)))</f>
        <v>0.2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0.066666666666667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4</v>
      </c>
      <c r="BF7" s="111">
        <f>IF(P7=0,"",IF(BE7=0,"",(BE7/P7)))</f>
        <v>0.26666666666667</v>
      </c>
      <c r="BG7" s="110">
        <v>1</v>
      </c>
      <c r="BH7" s="112">
        <f>IFERROR(BG7/BE7,"-")</f>
        <v>0.25</v>
      </c>
      <c r="BI7" s="113">
        <v>11000</v>
      </c>
      <c r="BJ7" s="114">
        <f>IFERROR(BI7/BE7,"-")</f>
        <v>2750</v>
      </c>
      <c r="BK7" s="115"/>
      <c r="BL7" s="115">
        <v>1</v>
      </c>
      <c r="BM7" s="115"/>
      <c r="BN7" s="117">
        <v>5</v>
      </c>
      <c r="BO7" s="118">
        <f>IF(P7=0,"",IF(BN7=0,"",(BN7/P7)))</f>
        <v>0.33333333333333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0.13333333333333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11000</v>
      </c>
      <c r="CQ7" s="139">
        <v>11000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0.3974358974359</v>
      </c>
      <c r="B8" s="189" t="s">
        <v>177</v>
      </c>
      <c r="C8" s="189" t="s">
        <v>170</v>
      </c>
      <c r="D8" s="189" t="s">
        <v>171</v>
      </c>
      <c r="E8" s="189" t="s">
        <v>178</v>
      </c>
      <c r="F8" s="189" t="s">
        <v>65</v>
      </c>
      <c r="G8" s="88" t="s">
        <v>179</v>
      </c>
      <c r="H8" s="88" t="s">
        <v>174</v>
      </c>
      <c r="I8" s="88" t="s">
        <v>180</v>
      </c>
      <c r="J8" s="180">
        <v>78000</v>
      </c>
      <c r="K8" s="79">
        <v>0</v>
      </c>
      <c r="L8" s="79">
        <v>0</v>
      </c>
      <c r="M8" s="79">
        <v>15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186">
        <f>IFERROR(J8/SUM(N8:O9),"-")</f>
        <v>2166.6666666667</v>
      </c>
      <c r="V8" s="82">
        <v>0</v>
      </c>
      <c r="W8" s="80" t="str">
        <f>IF(P8=0,"-",V8/P8)</f>
        <v>-</v>
      </c>
      <c r="X8" s="185">
        <v>0</v>
      </c>
      <c r="Y8" s="186" t="str">
        <f>IFERROR(X8/P8,"-")</f>
        <v>-</v>
      </c>
      <c r="Z8" s="186" t="str">
        <f>IFERROR(X8/V8,"-")</f>
        <v>-</v>
      </c>
      <c r="AA8" s="180">
        <f>SUM(X8:X9)-SUM(J8:J9)</f>
        <v>-47000</v>
      </c>
      <c r="AB8" s="83">
        <f>SUM(X8:X9)/SUM(J8:J9)</f>
        <v>0.3974358974359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181</v>
      </c>
      <c r="C9" s="189"/>
      <c r="D9" s="189"/>
      <c r="E9" s="189"/>
      <c r="F9" s="189" t="s">
        <v>70</v>
      </c>
      <c r="G9" s="88"/>
      <c r="H9" s="88"/>
      <c r="I9" s="88"/>
      <c r="J9" s="180"/>
      <c r="K9" s="79">
        <v>105</v>
      </c>
      <c r="L9" s="79">
        <v>87</v>
      </c>
      <c r="M9" s="79">
        <v>58</v>
      </c>
      <c r="N9" s="89">
        <v>33</v>
      </c>
      <c r="O9" s="90">
        <v>3</v>
      </c>
      <c r="P9" s="91">
        <f>N9+O9</f>
        <v>36</v>
      </c>
      <c r="Q9" s="80">
        <f>IFERROR(P9/M9,"-")</f>
        <v>0.62068965517241</v>
      </c>
      <c r="R9" s="79">
        <v>7</v>
      </c>
      <c r="S9" s="79">
        <v>8</v>
      </c>
      <c r="T9" s="80">
        <f>IFERROR(R9/(P9),"-")</f>
        <v>0.19444444444444</v>
      </c>
      <c r="U9" s="186"/>
      <c r="V9" s="82">
        <v>3</v>
      </c>
      <c r="W9" s="80">
        <f>IF(P9=0,"-",V9/P9)</f>
        <v>0.083333333333333</v>
      </c>
      <c r="X9" s="185">
        <v>31000</v>
      </c>
      <c r="Y9" s="186">
        <f>IFERROR(X9/P9,"-")</f>
        <v>861.11111111111</v>
      </c>
      <c r="Z9" s="186">
        <f>IFERROR(X9/V9,"-")</f>
        <v>10333.333333333</v>
      </c>
      <c r="AA9" s="180"/>
      <c r="AB9" s="83"/>
      <c r="AC9" s="77"/>
      <c r="AD9" s="92">
        <v>3</v>
      </c>
      <c r="AE9" s="93">
        <f>IF(P9=0,"",IF(AD9=0,"",(AD9/P9)))</f>
        <v>0.083333333333333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7</v>
      </c>
      <c r="AN9" s="99">
        <f>IF(P9=0,"",IF(AM9=0,"",(AM9/P9)))</f>
        <v>0.19444444444444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6</v>
      </c>
      <c r="AW9" s="105">
        <f>IF(P9=0,"",IF(AV9=0,"",(AV9/P9)))</f>
        <v>0.16666666666667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8</v>
      </c>
      <c r="BF9" s="111">
        <f>IF(P9=0,"",IF(BE9=0,"",(BE9/P9)))</f>
        <v>0.22222222222222</v>
      </c>
      <c r="BG9" s="110">
        <v>1</v>
      </c>
      <c r="BH9" s="112">
        <f>IFERROR(BG9/BE9,"-")</f>
        <v>0.125</v>
      </c>
      <c r="BI9" s="113">
        <v>3000</v>
      </c>
      <c r="BJ9" s="114">
        <f>IFERROR(BI9/BE9,"-")</f>
        <v>375</v>
      </c>
      <c r="BK9" s="115">
        <v>1</v>
      </c>
      <c r="BL9" s="115"/>
      <c r="BM9" s="115"/>
      <c r="BN9" s="117">
        <v>6</v>
      </c>
      <c r="BO9" s="118">
        <f>IF(P9=0,"",IF(BN9=0,"",(BN9/P9)))</f>
        <v>0.16666666666667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5</v>
      </c>
      <c r="BX9" s="125">
        <f>IF(P9=0,"",IF(BW9=0,"",(BW9/P9)))</f>
        <v>0.13888888888889</v>
      </c>
      <c r="BY9" s="126">
        <v>2</v>
      </c>
      <c r="BZ9" s="127">
        <f>IFERROR(BY9/BW9,"-")</f>
        <v>0.4</v>
      </c>
      <c r="CA9" s="128">
        <v>28000</v>
      </c>
      <c r="CB9" s="129">
        <f>IFERROR(CA9/BW9,"-")</f>
        <v>5600</v>
      </c>
      <c r="CC9" s="130">
        <v>1</v>
      </c>
      <c r="CD9" s="130"/>
      <c r="CE9" s="130">
        <v>1</v>
      </c>
      <c r="CF9" s="131">
        <v>1</v>
      </c>
      <c r="CG9" s="132">
        <f>IF(P9=0,"",IF(CF9=0,"",(CF9/P9)))</f>
        <v>0.027777777777778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3</v>
      </c>
      <c r="CP9" s="139">
        <v>31000</v>
      </c>
      <c r="CQ9" s="139">
        <v>23000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0.12820512820513</v>
      </c>
      <c r="B10" s="189" t="s">
        <v>182</v>
      </c>
      <c r="C10" s="189" t="s">
        <v>183</v>
      </c>
      <c r="D10" s="189" t="s">
        <v>171</v>
      </c>
      <c r="E10" s="189" t="s">
        <v>184</v>
      </c>
      <c r="F10" s="189" t="s">
        <v>65</v>
      </c>
      <c r="G10" s="88" t="s">
        <v>185</v>
      </c>
      <c r="H10" s="88" t="s">
        <v>186</v>
      </c>
      <c r="I10" s="88" t="s">
        <v>135</v>
      </c>
      <c r="J10" s="180">
        <v>78000</v>
      </c>
      <c r="K10" s="79">
        <v>5</v>
      </c>
      <c r="L10" s="79">
        <v>0</v>
      </c>
      <c r="M10" s="79">
        <v>30</v>
      </c>
      <c r="N10" s="89">
        <v>3</v>
      </c>
      <c r="O10" s="90">
        <v>0</v>
      </c>
      <c r="P10" s="91">
        <f>N10+O10</f>
        <v>3</v>
      </c>
      <c r="Q10" s="80">
        <f>IFERROR(P10/M10,"-")</f>
        <v>0.1</v>
      </c>
      <c r="R10" s="79">
        <v>0</v>
      </c>
      <c r="S10" s="79">
        <v>1</v>
      </c>
      <c r="T10" s="80">
        <f>IFERROR(R10/(P10),"-")</f>
        <v>0</v>
      </c>
      <c r="U10" s="186">
        <f>IFERROR(J10/SUM(N10:O11),"-")</f>
        <v>3391.3043478261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-68000</v>
      </c>
      <c r="AB10" s="83">
        <f>SUM(X10:X11)/SUM(J10:J11)</f>
        <v>0.12820512820513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0.33333333333333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</v>
      </c>
      <c r="BF10" s="111">
        <f>IF(P10=0,"",IF(BE10=0,"",(BE10/P10)))</f>
        <v>0.33333333333333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</v>
      </c>
      <c r="BO10" s="118">
        <f>IF(P10=0,"",IF(BN10=0,"",(BN10/P10)))</f>
        <v>0.33333333333333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187</v>
      </c>
      <c r="C11" s="189"/>
      <c r="D11" s="189"/>
      <c r="E11" s="189"/>
      <c r="F11" s="189" t="s">
        <v>70</v>
      </c>
      <c r="G11" s="88"/>
      <c r="H11" s="88"/>
      <c r="I11" s="88"/>
      <c r="J11" s="180"/>
      <c r="K11" s="79">
        <v>77</v>
      </c>
      <c r="L11" s="79">
        <v>56</v>
      </c>
      <c r="M11" s="79">
        <v>21</v>
      </c>
      <c r="N11" s="89">
        <v>20</v>
      </c>
      <c r="O11" s="90">
        <v>0</v>
      </c>
      <c r="P11" s="91">
        <f>N11+O11</f>
        <v>20</v>
      </c>
      <c r="Q11" s="80">
        <f>IFERROR(P11/M11,"-")</f>
        <v>0.95238095238095</v>
      </c>
      <c r="R11" s="79">
        <v>3</v>
      </c>
      <c r="S11" s="79">
        <v>5</v>
      </c>
      <c r="T11" s="80">
        <f>IFERROR(R11/(P11),"-")</f>
        <v>0.15</v>
      </c>
      <c r="U11" s="186"/>
      <c r="V11" s="82">
        <v>1</v>
      </c>
      <c r="W11" s="80">
        <f>IF(P11=0,"-",V11/P11)</f>
        <v>0.05</v>
      </c>
      <c r="X11" s="185">
        <v>10000</v>
      </c>
      <c r="Y11" s="186">
        <f>IFERROR(X11/P11,"-")</f>
        <v>500</v>
      </c>
      <c r="Z11" s="186">
        <f>IFERROR(X11/V11,"-")</f>
        <v>10000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3</v>
      </c>
      <c r="AN11" s="99">
        <f>IF(P11=0,"",IF(AM11=0,"",(AM11/P11)))</f>
        <v>0.15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3</v>
      </c>
      <c r="AW11" s="105">
        <f>IF(P11=0,"",IF(AV11=0,"",(AV11/P11)))</f>
        <v>0.15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6</v>
      </c>
      <c r="BF11" s="111">
        <f>IF(P11=0,"",IF(BE11=0,"",(BE11/P11)))</f>
        <v>0.3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7</v>
      </c>
      <c r="BO11" s="118">
        <f>IF(P11=0,"",IF(BN11=0,"",(BN11/P11)))</f>
        <v>0.35</v>
      </c>
      <c r="BP11" s="119">
        <v>1</v>
      </c>
      <c r="BQ11" s="120">
        <f>IFERROR(BP11/BN11,"-")</f>
        <v>0.14285714285714</v>
      </c>
      <c r="BR11" s="121">
        <v>10000</v>
      </c>
      <c r="BS11" s="122">
        <f>IFERROR(BR11/BN11,"-")</f>
        <v>1428.5714285714</v>
      </c>
      <c r="BT11" s="123">
        <v>1</v>
      </c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>
        <v>1</v>
      </c>
      <c r="CG11" s="132">
        <f>IF(P11=0,"",IF(CF11=0,"",(CF11/P11)))</f>
        <v>0.05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1</v>
      </c>
      <c r="CP11" s="139">
        <v>10000</v>
      </c>
      <c r="CQ11" s="139">
        <v>10000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5.2179487179487</v>
      </c>
      <c r="B12" s="189" t="s">
        <v>188</v>
      </c>
      <c r="C12" s="189" t="s">
        <v>189</v>
      </c>
      <c r="D12" s="189" t="s">
        <v>171</v>
      </c>
      <c r="E12" s="189" t="s">
        <v>190</v>
      </c>
      <c r="F12" s="189" t="s">
        <v>65</v>
      </c>
      <c r="G12" s="88" t="s">
        <v>191</v>
      </c>
      <c r="H12" s="88" t="s">
        <v>192</v>
      </c>
      <c r="I12" s="88" t="s">
        <v>165</v>
      </c>
      <c r="J12" s="180">
        <v>78000</v>
      </c>
      <c r="K12" s="79">
        <v>1</v>
      </c>
      <c r="L12" s="79">
        <v>0</v>
      </c>
      <c r="M12" s="79">
        <v>2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186">
        <f>IFERROR(J12/SUM(N12:O13),"-")</f>
        <v>3120</v>
      </c>
      <c r="V12" s="82">
        <v>0</v>
      </c>
      <c r="W12" s="80" t="str">
        <f>IF(P12=0,"-",V12/P12)</f>
        <v>-</v>
      </c>
      <c r="X12" s="185">
        <v>0</v>
      </c>
      <c r="Y12" s="186" t="str">
        <f>IFERROR(X12/P12,"-")</f>
        <v>-</v>
      </c>
      <c r="Z12" s="186" t="str">
        <f>IFERROR(X12/V12,"-")</f>
        <v>-</v>
      </c>
      <c r="AA12" s="180">
        <f>SUM(X12:X13)-SUM(J12:J13)</f>
        <v>329000</v>
      </c>
      <c r="AB12" s="83">
        <f>SUM(X12:X13)/SUM(J12:J13)</f>
        <v>5.2179487179487</v>
      </c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193</v>
      </c>
      <c r="C13" s="189"/>
      <c r="D13" s="189"/>
      <c r="E13" s="189"/>
      <c r="F13" s="189" t="s">
        <v>70</v>
      </c>
      <c r="G13" s="88"/>
      <c r="H13" s="88"/>
      <c r="I13" s="88"/>
      <c r="J13" s="180"/>
      <c r="K13" s="79">
        <v>51</v>
      </c>
      <c r="L13" s="79">
        <v>44</v>
      </c>
      <c r="M13" s="79">
        <v>2</v>
      </c>
      <c r="N13" s="89">
        <v>25</v>
      </c>
      <c r="O13" s="90">
        <v>0</v>
      </c>
      <c r="P13" s="91">
        <f>N13+O13</f>
        <v>25</v>
      </c>
      <c r="Q13" s="80">
        <f>IFERROR(P13/M13,"-")</f>
        <v>12.5</v>
      </c>
      <c r="R13" s="79">
        <v>8</v>
      </c>
      <c r="S13" s="79">
        <v>7</v>
      </c>
      <c r="T13" s="80">
        <f>IFERROR(R13/(P13),"-")</f>
        <v>0.32</v>
      </c>
      <c r="U13" s="186"/>
      <c r="V13" s="82">
        <v>4</v>
      </c>
      <c r="W13" s="80">
        <f>IF(P13=0,"-",V13/P13)</f>
        <v>0.16</v>
      </c>
      <c r="X13" s="185">
        <v>407000</v>
      </c>
      <c r="Y13" s="186">
        <f>IFERROR(X13/P13,"-")</f>
        <v>16280</v>
      </c>
      <c r="Z13" s="186">
        <f>IFERROR(X13/V13,"-")</f>
        <v>101750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5</v>
      </c>
      <c r="AN13" s="99">
        <f>IF(P13=0,"",IF(AM13=0,"",(AM13/P13)))</f>
        <v>0.2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3</v>
      </c>
      <c r="AW13" s="105">
        <f>IF(P13=0,"",IF(AV13=0,"",(AV13/P13)))</f>
        <v>0.12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5</v>
      </c>
      <c r="BF13" s="111">
        <f>IF(P13=0,"",IF(BE13=0,"",(BE13/P13)))</f>
        <v>0.2</v>
      </c>
      <c r="BG13" s="110">
        <v>1</v>
      </c>
      <c r="BH13" s="112">
        <f>IFERROR(BG13/BE13,"-")</f>
        <v>0.2</v>
      </c>
      <c r="BI13" s="113">
        <v>3000</v>
      </c>
      <c r="BJ13" s="114">
        <f>IFERROR(BI13/BE13,"-")</f>
        <v>600</v>
      </c>
      <c r="BK13" s="115">
        <v>1</v>
      </c>
      <c r="BL13" s="115"/>
      <c r="BM13" s="115"/>
      <c r="BN13" s="117">
        <v>8</v>
      </c>
      <c r="BO13" s="118">
        <f>IF(P13=0,"",IF(BN13=0,"",(BN13/P13)))</f>
        <v>0.32</v>
      </c>
      <c r="BP13" s="119">
        <v>1</v>
      </c>
      <c r="BQ13" s="120">
        <f>IFERROR(BP13/BN13,"-")</f>
        <v>0.125</v>
      </c>
      <c r="BR13" s="121">
        <v>15000</v>
      </c>
      <c r="BS13" s="122">
        <f>IFERROR(BR13/BN13,"-")</f>
        <v>1875</v>
      </c>
      <c r="BT13" s="123"/>
      <c r="BU13" s="123"/>
      <c r="BV13" s="123">
        <v>1</v>
      </c>
      <c r="BW13" s="124">
        <v>4</v>
      </c>
      <c r="BX13" s="125">
        <f>IF(P13=0,"",IF(BW13=0,"",(BW13/P13)))</f>
        <v>0.16</v>
      </c>
      <c r="BY13" s="126">
        <v>2</v>
      </c>
      <c r="BZ13" s="127">
        <f>IFERROR(BY13/BW13,"-")</f>
        <v>0.5</v>
      </c>
      <c r="CA13" s="128">
        <v>389000</v>
      </c>
      <c r="CB13" s="129">
        <f>IFERROR(CA13/BW13,"-")</f>
        <v>97250</v>
      </c>
      <c r="CC13" s="130"/>
      <c r="CD13" s="130"/>
      <c r="CE13" s="130">
        <v>2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4</v>
      </c>
      <c r="CP13" s="139">
        <v>407000</v>
      </c>
      <c r="CQ13" s="139">
        <v>221000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30"/>
      <c r="B14" s="85"/>
      <c r="C14" s="86"/>
      <c r="D14" s="86"/>
      <c r="E14" s="86"/>
      <c r="F14" s="87"/>
      <c r="G14" s="88"/>
      <c r="H14" s="88"/>
      <c r="I14" s="88"/>
      <c r="J14" s="181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187"/>
      <c r="V14" s="25"/>
      <c r="W14" s="25"/>
      <c r="X14" s="187"/>
      <c r="Y14" s="187"/>
      <c r="Z14" s="187"/>
      <c r="AA14" s="187"/>
      <c r="AB14" s="33"/>
      <c r="AC14" s="57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30"/>
      <c r="B15" s="37"/>
      <c r="C15" s="21"/>
      <c r="D15" s="21"/>
      <c r="E15" s="21"/>
      <c r="F15" s="22"/>
      <c r="G15" s="36"/>
      <c r="H15" s="36"/>
      <c r="I15" s="73"/>
      <c r="J15" s="182"/>
      <c r="K15" s="34"/>
      <c r="L15" s="34"/>
      <c r="M15" s="31"/>
      <c r="N15" s="23"/>
      <c r="O15" s="23"/>
      <c r="P15" s="23"/>
      <c r="Q15" s="32"/>
      <c r="R15" s="32"/>
      <c r="S15" s="23"/>
      <c r="T15" s="32"/>
      <c r="U15" s="187"/>
      <c r="V15" s="25"/>
      <c r="W15" s="25"/>
      <c r="X15" s="187"/>
      <c r="Y15" s="187"/>
      <c r="Z15" s="187"/>
      <c r="AA15" s="187"/>
      <c r="AB15" s="33"/>
      <c r="AC15" s="59"/>
      <c r="AD15" s="61"/>
      <c r="AE15" s="62"/>
      <c r="AF15" s="61"/>
      <c r="AG15" s="65"/>
      <c r="AH15" s="66"/>
      <c r="AI15" s="67"/>
      <c r="AJ15" s="68"/>
      <c r="AK15" s="68"/>
      <c r="AL15" s="68"/>
      <c r="AM15" s="61"/>
      <c r="AN15" s="62"/>
      <c r="AO15" s="61"/>
      <c r="AP15" s="65"/>
      <c r="AQ15" s="66"/>
      <c r="AR15" s="67"/>
      <c r="AS15" s="68"/>
      <c r="AT15" s="68"/>
      <c r="AU15" s="68"/>
      <c r="AV15" s="61"/>
      <c r="AW15" s="62"/>
      <c r="AX15" s="61"/>
      <c r="AY15" s="65"/>
      <c r="AZ15" s="66"/>
      <c r="BA15" s="67"/>
      <c r="BB15" s="68"/>
      <c r="BC15" s="68"/>
      <c r="BD15" s="68"/>
      <c r="BE15" s="61"/>
      <c r="BF15" s="62"/>
      <c r="BG15" s="61"/>
      <c r="BH15" s="65"/>
      <c r="BI15" s="66"/>
      <c r="BJ15" s="67"/>
      <c r="BK15" s="68"/>
      <c r="BL15" s="68"/>
      <c r="BM15" s="68"/>
      <c r="BN15" s="63"/>
      <c r="BO15" s="64"/>
      <c r="BP15" s="61"/>
      <c r="BQ15" s="65"/>
      <c r="BR15" s="66"/>
      <c r="BS15" s="67"/>
      <c r="BT15" s="68"/>
      <c r="BU15" s="68"/>
      <c r="BV15" s="68"/>
      <c r="BW15" s="63"/>
      <c r="BX15" s="64"/>
      <c r="BY15" s="61"/>
      <c r="BZ15" s="65"/>
      <c r="CA15" s="66"/>
      <c r="CB15" s="67"/>
      <c r="CC15" s="68"/>
      <c r="CD15" s="68"/>
      <c r="CE15" s="68"/>
      <c r="CF15" s="63"/>
      <c r="CG15" s="64"/>
      <c r="CH15" s="61"/>
      <c r="CI15" s="65"/>
      <c r="CJ15" s="66"/>
      <c r="CK15" s="67"/>
      <c r="CL15" s="68"/>
      <c r="CM15" s="68"/>
      <c r="CN15" s="68"/>
      <c r="CO15" s="69"/>
      <c r="CP15" s="66"/>
      <c r="CQ15" s="66"/>
      <c r="CR15" s="66"/>
      <c r="CS15" s="70"/>
    </row>
    <row r="16" spans="1:98">
      <c r="A16" s="19">
        <f>AB16</f>
        <v>1.4711538461538</v>
      </c>
      <c r="B16" s="39"/>
      <c r="C16" s="39"/>
      <c r="D16" s="39"/>
      <c r="E16" s="39"/>
      <c r="F16" s="39"/>
      <c r="G16" s="40" t="s">
        <v>194</v>
      </c>
      <c r="H16" s="40"/>
      <c r="I16" s="40"/>
      <c r="J16" s="183">
        <f>SUM(J6:J15)</f>
        <v>312000</v>
      </c>
      <c r="K16" s="41">
        <f>SUM(K6:K15)</f>
        <v>337</v>
      </c>
      <c r="L16" s="41">
        <f>SUM(L6:L15)</f>
        <v>263</v>
      </c>
      <c r="M16" s="41">
        <f>SUM(M6:M15)</f>
        <v>148</v>
      </c>
      <c r="N16" s="41">
        <f>SUM(N6:N15)</f>
        <v>94</v>
      </c>
      <c r="O16" s="41">
        <f>SUM(O6:O15)</f>
        <v>5</v>
      </c>
      <c r="P16" s="41">
        <f>SUM(P6:P15)</f>
        <v>99</v>
      </c>
      <c r="Q16" s="42">
        <f>IFERROR(P16/M16,"-")</f>
        <v>0.66891891891892</v>
      </c>
      <c r="R16" s="76">
        <f>SUM(R6:R15)</f>
        <v>21</v>
      </c>
      <c r="S16" s="76">
        <f>SUM(S6:S15)</f>
        <v>24</v>
      </c>
      <c r="T16" s="42">
        <f>IFERROR(R16/P16,"-")</f>
        <v>0.21212121212121</v>
      </c>
      <c r="U16" s="188">
        <f>IFERROR(J16/P16,"-")</f>
        <v>3151.5151515152</v>
      </c>
      <c r="V16" s="44">
        <f>SUM(V6:V15)</f>
        <v>9</v>
      </c>
      <c r="W16" s="42">
        <f>IFERROR(V16/P16,"-")</f>
        <v>0.090909090909091</v>
      </c>
      <c r="X16" s="183">
        <f>SUM(X6:X15)</f>
        <v>459000</v>
      </c>
      <c r="Y16" s="183">
        <f>IFERROR(X16/P16,"-")</f>
        <v>4636.3636363636</v>
      </c>
      <c r="Z16" s="183">
        <f>IFERROR(X16/V16,"-")</f>
        <v>51000</v>
      </c>
      <c r="AA16" s="183">
        <f>X16-J16</f>
        <v>147000</v>
      </c>
      <c r="AB16" s="45">
        <f>X16/J16</f>
        <v>1.4711538461538</v>
      </c>
      <c r="AC16" s="58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