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<sst xmlns="http://schemas.openxmlformats.org/spreadsheetml/2006/main" uniqueCount="192">
  <si>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</si>
  <si>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</si>
  <si>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</si>
  <si>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</si>
  <si>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</si>
  <si>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</si>
  <si>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</si>
  <si>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</si>
  <si>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</si>
  <si>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</si>
  <si>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</si>
  <si>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</si>
  <si>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</si>
  <si>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</si>
  <si>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</si>
  <si>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</si>
  <si>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</si>
  <si>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</si>
  <si>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</si>
  <si>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</si>
  <si>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</si>
  <si>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</si>
  <si>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</si>
  <si>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</si>
  <si>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</si>
  <si>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</si>
  <si>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</si>
  <si>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</si>
  <si>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</si>
  <si>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</si>
  <si>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</si>
  <si>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</si>
  <si>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</si>
  <si>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</si>
  <si>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</si>
  <si>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</si>
  <si>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</si>
  <si>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</si>
  <si>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</si>
  <si>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</si>
  <si>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</si>
  <si>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</si>
  <si>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</si>
  <si>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</si>
  <si>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</si>
  <si>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</si>
  <si>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</si>
  <si>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</si>
  <si>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</si>
  <si>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</si>
  <si>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</si>
  <si>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</si>
  <si>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</si>
  <si>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</si>
  <si>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</si>
  <si>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</si>
  <si>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</si>
  <si>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sd1133</t>
  </si>
  <si>
    <t>インターカラー</t>
  </si>
  <si>
    <t>どきどき 逆指名 記事</t>
  </si>
  <si>
    <t>男の夢をかなえます 超美熟女から逆指名</t>
  </si>
  <si>
    <t>lp02</t>
  </si>
  <si>
    <t>サンスポ関西</t>
  </si>
  <si>
    <t>4C終面全5段</t>
  </si>
  <si>
    <t>8月11日(日)</t>
  </si>
  <si>
    <t>sd1134</t>
  </si>
  <si>
    <t>空電</t>
  </si>
  <si>
    <t>sd1135</t>
  </si>
  <si>
    <t>サンスポ関東</t>
  </si>
  <si>
    <t>全5段</t>
  </si>
  <si>
    <t>8月10日(土)</t>
  </si>
  <si>
    <t>sd1136</t>
  </si>
  <si>
    <t>sd1137</t>
  </si>
  <si>
    <t>黒：記事風版</t>
  </si>
  <si>
    <t>依存症男性急増中！？</t>
  </si>
  <si>
    <t>8月31日(土)</t>
  </si>
  <si>
    <t>sd1138</t>
  </si>
  <si>
    <t>sd1139</t>
  </si>
  <si>
    <t>スポーツ報知関東</t>
  </si>
  <si>
    <t>全5段つかみ4回</t>
  </si>
  <si>
    <t>8月06日(火)</t>
  </si>
  <si>
    <t>sd1140</t>
  </si>
  <si>
    <t>8月14日(水)</t>
  </si>
  <si>
    <t>sd1141</t>
  </si>
  <si>
    <t>漫画版</t>
  </si>
  <si>
    <t>出会い系使ってみたいけど、携帯メールが苦手という方</t>
  </si>
  <si>
    <t>8月20日(火)</t>
  </si>
  <si>
    <t>sd1142</t>
  </si>
  <si>
    <t>熟女版</t>
  </si>
  <si>
    <t>献身交際。キュートな四十路妻。</t>
  </si>
  <si>
    <t>8月23日(金)</t>
  </si>
  <si>
    <t>sd1143</t>
  </si>
  <si>
    <t>(空電共通)</t>
  </si>
  <si>
    <t>空電 (共通)</t>
  </si>
  <si>
    <t>sd1144</t>
  </si>
  <si>
    <t>右女３</t>
  </si>
  <si>
    <t>83「海よりも家でビール。1人よりも2人でラブラブ。」</t>
  </si>
  <si>
    <t>ニッカン関西</t>
  </si>
  <si>
    <t>半2段つかみ10段保証</t>
  </si>
  <si>
    <t>1～10日</t>
  </si>
  <si>
    <t>sd1145</t>
  </si>
  <si>
    <t>84「キスしたな？母さんにもされたことないのに！」</t>
  </si>
  <si>
    <t>11～20日</t>
  </si>
  <si>
    <t>sd1146</t>
  </si>
  <si>
    <t>85「男女の交流戦開幕！」</t>
  </si>
  <si>
    <t>21～31日</t>
  </si>
  <si>
    <t>sd1147</t>
  </si>
  <si>
    <t>sd1148</t>
  </si>
  <si>
    <t>スポニチ関西</t>
  </si>
  <si>
    <t>半2段つかみ20段保証</t>
  </si>
  <si>
    <t>20段保証</t>
  </si>
  <si>
    <t>sd1149</t>
  </si>
  <si>
    <t>sd1150</t>
  </si>
  <si>
    <t>sd1151</t>
  </si>
  <si>
    <t>86「60代、70代男性にも新しい出会いの予感」</t>
  </si>
  <si>
    <t>sd1152</t>
  </si>
  <si>
    <t>新聞 TOTAL</t>
  </si>
  <si>
    <t>●雑誌 広告</t>
  </si>
  <si>
    <t>dz063</t>
  </si>
  <si>
    <t>扶桑社</t>
  </si>
  <si>
    <t>Tvnavi</t>
  </si>
  <si>
    <t>(月間Tvnavi)①</t>
  </si>
  <si>
    <t>8月24日(土)</t>
  </si>
  <si>
    <t>dz064</t>
  </si>
  <si>
    <t>dz065</t>
  </si>
  <si>
    <t>dz066</t>
  </si>
  <si>
    <t>dz067</t>
  </si>
  <si>
    <t>ぶんか社</t>
  </si>
  <si>
    <t>新50代</t>
  </si>
  <si>
    <t>EX MAX</t>
  </si>
  <si>
    <t>表4</t>
  </si>
  <si>
    <t>8月26日(月)</t>
  </si>
  <si>
    <t>dz068</t>
  </si>
  <si>
    <t>dz069</t>
  </si>
  <si>
    <t>交通 タイムス社</t>
  </si>
  <si>
    <t>トラック魂</t>
  </si>
  <si>
    <t>1C2P</t>
  </si>
  <si>
    <t>8月17日(土)</t>
  </si>
  <si>
    <t>dz070</t>
  </si>
  <si>
    <t>dz071</t>
  </si>
  <si>
    <t>リイド社</t>
  </si>
  <si>
    <t>コミック乱</t>
  </si>
  <si>
    <t>8月27日(火)</t>
  </si>
  <si>
    <t>dz072</t>
  </si>
  <si>
    <t>ak084</t>
  </si>
  <si>
    <t>アドライヴ</t>
  </si>
  <si>
    <t>大洋図書</t>
  </si>
  <si>
    <t>1P＋コウジ漫画</t>
  </si>
  <si>
    <t>金のEX　NEO</t>
  </si>
  <si>
    <t>表4　4C1P</t>
  </si>
  <si>
    <t>8月08日(木)</t>
  </si>
  <si>
    <t>ak085</t>
  </si>
  <si>
    <t>ak086</t>
  </si>
  <si>
    <t>コアマガジン</t>
  </si>
  <si>
    <t>2Pスポーツ新聞_v01_どきどき(エロ)</t>
  </si>
  <si>
    <t>実話BUNKAタブー</t>
  </si>
  <si>
    <t>4C2P</t>
  </si>
  <si>
    <t>8月16日(金)</t>
  </si>
  <si>
    <t>ak087</t>
  </si>
  <si>
    <t>ak088</t>
  </si>
  <si>
    <t>ガイドワークス</t>
  </si>
  <si>
    <t>パチンコ必勝ガイド極上MIX HYPER</t>
  </si>
  <si>
    <t>8月28日(水)</t>
  </si>
  <si>
    <t>ak089</t>
  </si>
  <si>
    <t>雑誌 TOTAL</t>
  </si>
  <si>
    <t>●DVD 広告</t>
  </si>
  <si>
    <t>pk219</t>
  </si>
  <si>
    <t>インフォメディア</t>
  </si>
  <si>
    <t>DVD漫画たかし</t>
  </si>
  <si>
    <t>B5、書店売、1249円、2万部</t>
  </si>
  <si>
    <t>恥辱にイキ乱れる敏感妻!</t>
  </si>
  <si>
    <t>DVD袋裏1C+コンテンツ枠</t>
  </si>
  <si>
    <t>8月07日(水)</t>
  </si>
  <si>
    <t>pk220</t>
  </si>
  <si>
    <t>pk221</t>
  </si>
  <si>
    <t>A4、書店売、2000円、2万部</t>
  </si>
  <si>
    <t>ああっ凄くいぃ…炎のドスケベ母子相姦!</t>
  </si>
  <si>
    <t>8月21日(水)</t>
  </si>
  <si>
    <t>pk222</t>
  </si>
  <si>
    <t>pk223</t>
  </si>
  <si>
    <t>ダイアプレス</t>
  </si>
  <si>
    <t>書店売</t>
  </si>
  <si>
    <t>ロシアの妖精</t>
  </si>
  <si>
    <t>DVD袋表4C</t>
  </si>
  <si>
    <t>pk224</t>
  </si>
  <si>
    <t>pk225</t>
  </si>
  <si>
    <t>メディアックス</t>
  </si>
  <si>
    <t>A4、書店売</t>
  </si>
  <si>
    <t>しろうと美人妻中出し地下DVD36時間　愛とSEX、生姦と中出し</t>
  </si>
  <si>
    <t>DVD貼付け面4C1/2P</t>
  </si>
  <si>
    <t>pk226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</si>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</sst>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1.9824561403509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15</v>
      </c>
      <c r="M6" s="79">
        <v>0</v>
      </c>
      <c r="N6" s="79">
        <v>57</v>
      </c>
      <c r="O6" s="88">
        <v>8</v>
      </c>
      <c r="P6" s="89">
        <v>0</v>
      </c>
      <c r="Q6" s="90">
        <f>O6+P6</f>
        <v>8</v>
      </c>
      <c r="R6" s="80">
        <f>IFERROR(Q6/N6,"-")</f>
        <v>0.14035087719298</v>
      </c>
      <c r="S6" s="79">
        <v>0</v>
      </c>
      <c r="T6" s="79">
        <v>4</v>
      </c>
      <c r="U6" s="80">
        <f>IFERROR(T6/(Q6),"-")</f>
        <v>0.5</v>
      </c>
      <c r="V6" s="81">
        <f>IFERROR(K6/SUM(Q6:Q11),"-")</f>
        <v>13902.43902439</v>
      </c>
      <c r="W6" s="82">
        <v>2</v>
      </c>
      <c r="X6" s="80">
        <f>IF(Q6=0,"-",W6/Q6)</f>
        <v>0.25</v>
      </c>
      <c r="Y6" s="181">
        <v>13000</v>
      </c>
      <c r="Z6" s="182">
        <f>IFERROR(Y6/Q6,"-")</f>
        <v>1625</v>
      </c>
      <c r="AA6" s="182">
        <f>IFERROR(Y6/W6,"-")</f>
        <v>6500</v>
      </c>
      <c r="AB6" s="176">
        <f>SUM(Y6:Y11)-SUM(K6:K11)</f>
        <v>560000</v>
      </c>
      <c r="AC6" s="83">
        <f>SUM(Y6:Y11)/SUM(K6:K11)</f>
        <v>1.9824561403509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0.375</v>
      </c>
      <c r="AP6" s="97">
        <v>1</v>
      </c>
      <c r="AQ6" s="99">
        <f>IFERROR(AP6/AN6,"-")</f>
        <v>0.33333333333333</v>
      </c>
      <c r="AR6" s="100">
        <v>3000</v>
      </c>
      <c r="AS6" s="101">
        <f>IFERROR(AR6/AN6,"-")</f>
        <v>1000</v>
      </c>
      <c r="AT6" s="102">
        <v>1</v>
      </c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0.375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0.125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0.125</v>
      </c>
      <c r="BZ6" s="125">
        <v>1</v>
      </c>
      <c r="CA6" s="126">
        <f>IFERROR(BZ6/BX6,"-")</f>
        <v>1</v>
      </c>
      <c r="CB6" s="127">
        <v>10000</v>
      </c>
      <c r="CC6" s="128">
        <f>IFERROR(CB6/BX6,"-")</f>
        <v>10000</v>
      </c>
      <c r="CD6" s="129"/>
      <c r="CE6" s="129">
        <v>1</v>
      </c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13000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71</v>
      </c>
      <c r="M7" s="79">
        <v>50</v>
      </c>
      <c r="N7" s="79">
        <v>14</v>
      </c>
      <c r="O7" s="88">
        <v>20</v>
      </c>
      <c r="P7" s="89">
        <v>1</v>
      </c>
      <c r="Q7" s="90">
        <f>O7+P7</f>
        <v>21</v>
      </c>
      <c r="R7" s="80">
        <f>IFERROR(Q7/N7,"-")</f>
        <v>1.5</v>
      </c>
      <c r="S7" s="79">
        <v>10</v>
      </c>
      <c r="T7" s="79">
        <v>3</v>
      </c>
      <c r="U7" s="80">
        <f>IFERROR(T7/(Q7),"-")</f>
        <v>0.14285714285714</v>
      </c>
      <c r="V7" s="81"/>
      <c r="W7" s="82">
        <v>10</v>
      </c>
      <c r="X7" s="80">
        <f>IF(Q7=0,"-",W7/Q7)</f>
        <v>0.47619047619048</v>
      </c>
      <c r="Y7" s="181">
        <v>675000</v>
      </c>
      <c r="Z7" s="182">
        <f>IFERROR(Y7/Q7,"-")</f>
        <v>32142.857142857</v>
      </c>
      <c r="AA7" s="182">
        <f>IFERROR(Y7/W7,"-")</f>
        <v>67500</v>
      </c>
      <c r="AB7" s="176"/>
      <c r="AC7" s="83"/>
      <c r="AD7" s="77"/>
      <c r="AE7" s="91">
        <v>1</v>
      </c>
      <c r="AF7" s="92">
        <f>IF(Q7=0,"",IF(AE7=0,"",(AE7/Q7)))</f>
        <v>0.047619047619048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0.047619047619048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0.28571428571429</v>
      </c>
      <c r="BH7" s="109">
        <v>3</v>
      </c>
      <c r="BI7" s="111">
        <f>IFERROR(BH7/BF7,"-")</f>
        <v>0.5</v>
      </c>
      <c r="BJ7" s="112">
        <v>127000</v>
      </c>
      <c r="BK7" s="113">
        <f>IFERROR(BJ7/BF7,"-")</f>
        <v>21166.666666667</v>
      </c>
      <c r="BL7" s="114">
        <v>1</v>
      </c>
      <c r="BM7" s="114"/>
      <c r="BN7" s="114">
        <v>2</v>
      </c>
      <c r="BO7" s="116">
        <v>6</v>
      </c>
      <c r="BP7" s="117">
        <f>IF(Q7=0,"",IF(BO7=0,"",(BO7/Q7)))</f>
        <v>0.28571428571429</v>
      </c>
      <c r="BQ7" s="118">
        <v>3</v>
      </c>
      <c r="BR7" s="119">
        <f>IFERROR(BQ7/BO7,"-")</f>
        <v>0.5</v>
      </c>
      <c r="BS7" s="120">
        <v>284000</v>
      </c>
      <c r="BT7" s="121">
        <f>IFERROR(BS7/BO7,"-")</f>
        <v>47333.333333333</v>
      </c>
      <c r="BU7" s="122"/>
      <c r="BV7" s="122">
        <v>1</v>
      </c>
      <c r="BW7" s="122">
        <v>2</v>
      </c>
      <c r="BX7" s="123">
        <v>6</v>
      </c>
      <c r="BY7" s="124">
        <f>IF(Q7=0,"",IF(BX7=0,"",(BX7/Q7)))</f>
        <v>0.28571428571429</v>
      </c>
      <c r="BZ7" s="125">
        <v>4</v>
      </c>
      <c r="CA7" s="126">
        <f>IFERROR(BZ7/BX7,"-")</f>
        <v>0.66666666666667</v>
      </c>
      <c r="CB7" s="127">
        <v>264000</v>
      </c>
      <c r="CC7" s="128">
        <f>IFERROR(CB7/BX7,"-")</f>
        <v>44000</v>
      </c>
      <c r="CD7" s="129">
        <v>1</v>
      </c>
      <c r="CE7" s="129">
        <v>1</v>
      </c>
      <c r="CF7" s="129">
        <v>2</v>
      </c>
      <c r="CG7" s="130">
        <v>1</v>
      </c>
      <c r="CH7" s="131">
        <f>IF(Q7=0,"",IF(CG7=0,"",(CG7/Q7)))</f>
        <v>0.047619047619048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10</v>
      </c>
      <c r="CQ7" s="138">
        <v>675000</v>
      </c>
      <c r="CR7" s="138">
        <v>226000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69</v>
      </c>
      <c r="J8" s="186" t="s">
        <v>70</v>
      </c>
      <c r="K8" s="176"/>
      <c r="L8" s="79">
        <v>15</v>
      </c>
      <c r="M8" s="79">
        <v>0</v>
      </c>
      <c r="N8" s="79">
        <v>45</v>
      </c>
      <c r="O8" s="88">
        <v>2</v>
      </c>
      <c r="P8" s="89">
        <v>0</v>
      </c>
      <c r="Q8" s="90">
        <f>O8+P8</f>
        <v>2</v>
      </c>
      <c r="R8" s="80">
        <f>IFERROR(Q8/N8,"-")</f>
        <v>0.044444444444444</v>
      </c>
      <c r="S8" s="79">
        <v>2</v>
      </c>
      <c r="T8" s="79">
        <v>0</v>
      </c>
      <c r="U8" s="80">
        <f>IFERROR(T8/(Q8),"-")</f>
        <v>0</v>
      </c>
      <c r="V8" s="81"/>
      <c r="W8" s="82">
        <v>2</v>
      </c>
      <c r="X8" s="80">
        <f>IF(Q8=0,"-",W8/Q8)</f>
        <v>1</v>
      </c>
      <c r="Y8" s="181">
        <v>23000</v>
      </c>
      <c r="Z8" s="182">
        <f>IFERROR(Y8/Q8,"-")</f>
        <v>11500</v>
      </c>
      <c r="AA8" s="182">
        <f>IFERROR(Y8/W8,"-")</f>
        <v>11500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>
        <v>1</v>
      </c>
      <c r="BR8" s="119">
        <f>IFERROR(BQ8/BO8,"-")</f>
        <v>1</v>
      </c>
      <c r="BS8" s="120">
        <v>15000</v>
      </c>
      <c r="BT8" s="121">
        <f>IFERROR(BS8/BO8,"-")</f>
        <v>15000</v>
      </c>
      <c r="BU8" s="122"/>
      <c r="BV8" s="122"/>
      <c r="BW8" s="122">
        <v>1</v>
      </c>
      <c r="BX8" s="123">
        <v>1</v>
      </c>
      <c r="BY8" s="124">
        <f>IF(Q8=0,"",IF(BX8=0,"",(BX8/Q8)))</f>
        <v>0.5</v>
      </c>
      <c r="BZ8" s="125">
        <v>1</v>
      </c>
      <c r="CA8" s="126">
        <f>IFERROR(BZ8/BX8,"-")</f>
        <v>1</v>
      </c>
      <c r="CB8" s="127">
        <v>8000</v>
      </c>
      <c r="CC8" s="128">
        <f>IFERROR(CB8/BX8,"-")</f>
        <v>8000</v>
      </c>
      <c r="CD8" s="129"/>
      <c r="CE8" s="129">
        <v>1</v>
      </c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23000</v>
      </c>
      <c r="CR8" s="138">
        <v>15000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27</v>
      </c>
      <c r="M9" s="79">
        <v>22</v>
      </c>
      <c r="N9" s="79">
        <v>6</v>
      </c>
      <c r="O9" s="88">
        <v>5</v>
      </c>
      <c r="P9" s="89">
        <v>0</v>
      </c>
      <c r="Q9" s="90">
        <f>O9+P9</f>
        <v>5</v>
      </c>
      <c r="R9" s="80">
        <f>IFERROR(Q9/N9,"-")</f>
        <v>0.83333333333333</v>
      </c>
      <c r="S9" s="79">
        <v>4</v>
      </c>
      <c r="T9" s="79">
        <v>0</v>
      </c>
      <c r="U9" s="80">
        <f>IFERROR(T9/(Q9),"-")</f>
        <v>0</v>
      </c>
      <c r="V9" s="81"/>
      <c r="W9" s="82">
        <v>3</v>
      </c>
      <c r="X9" s="80">
        <f>IF(Q9=0,"-",W9/Q9)</f>
        <v>0.6</v>
      </c>
      <c r="Y9" s="181">
        <v>363000</v>
      </c>
      <c r="Z9" s="182">
        <f>IFERROR(Y9/Q9,"-")</f>
        <v>72600</v>
      </c>
      <c r="AA9" s="182">
        <f>IFERROR(Y9/W9,"-")</f>
        <v>121000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0.4</v>
      </c>
      <c r="BH9" s="109">
        <v>1</v>
      </c>
      <c r="BI9" s="111">
        <f>IFERROR(BH9/BF9,"-")</f>
        <v>0.5</v>
      </c>
      <c r="BJ9" s="112">
        <v>103000</v>
      </c>
      <c r="BK9" s="113">
        <f>IFERROR(BJ9/BF9,"-")</f>
        <v>51500</v>
      </c>
      <c r="BL9" s="114"/>
      <c r="BM9" s="114"/>
      <c r="BN9" s="114">
        <v>1</v>
      </c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2</v>
      </c>
      <c r="BY9" s="124">
        <f>IF(Q9=0,"",IF(BX9=0,"",(BX9/Q9)))</f>
        <v>0.4</v>
      </c>
      <c r="BZ9" s="125">
        <v>1</v>
      </c>
      <c r="CA9" s="126">
        <f>IFERROR(BZ9/BX9,"-")</f>
        <v>0.5</v>
      </c>
      <c r="CB9" s="127">
        <v>160000</v>
      </c>
      <c r="CC9" s="128">
        <f>IFERROR(CB9/BX9,"-")</f>
        <v>80000</v>
      </c>
      <c r="CD9" s="129"/>
      <c r="CE9" s="129"/>
      <c r="CF9" s="129">
        <v>1</v>
      </c>
      <c r="CG9" s="130">
        <v>1</v>
      </c>
      <c r="CH9" s="131">
        <f>IF(Q9=0,"",IF(CG9=0,"",(CG9/Q9)))</f>
        <v>0.2</v>
      </c>
      <c r="CI9" s="132">
        <v>1</v>
      </c>
      <c r="CJ9" s="133">
        <f>IFERROR(CI9/CG9,"-")</f>
        <v>1</v>
      </c>
      <c r="CK9" s="134">
        <v>100000</v>
      </c>
      <c r="CL9" s="135">
        <f>IFERROR(CK9/CG9,"-")</f>
        <v>100000</v>
      </c>
      <c r="CM9" s="136"/>
      <c r="CN9" s="136"/>
      <c r="CO9" s="136">
        <v>1</v>
      </c>
      <c r="CP9" s="137">
        <v>3</v>
      </c>
      <c r="CQ9" s="138">
        <v>363000</v>
      </c>
      <c r="CR9" s="138">
        <v>160000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68</v>
      </c>
      <c r="I10" s="87" t="s">
        <v>69</v>
      </c>
      <c r="J10" s="186" t="s">
        <v>75</v>
      </c>
      <c r="K10" s="176"/>
      <c r="L10" s="79">
        <v>6</v>
      </c>
      <c r="M10" s="79">
        <v>0</v>
      </c>
      <c r="N10" s="79">
        <v>23</v>
      </c>
      <c r="O10" s="88">
        <v>3</v>
      </c>
      <c r="P10" s="89">
        <v>0</v>
      </c>
      <c r="Q10" s="90">
        <f>O10+P10</f>
        <v>3</v>
      </c>
      <c r="R10" s="80">
        <f>IFERROR(Q10/N10,"-")</f>
        <v>0.1304347826087</v>
      </c>
      <c r="S10" s="79">
        <v>1</v>
      </c>
      <c r="T10" s="79">
        <v>0</v>
      </c>
      <c r="U10" s="80">
        <f>IFERROR(T10/(Q10),"-")</f>
        <v>0</v>
      </c>
      <c r="V10" s="81"/>
      <c r="W10" s="82">
        <v>3</v>
      </c>
      <c r="X10" s="80">
        <f>IF(Q10=0,"-",W10/Q10)</f>
        <v>1</v>
      </c>
      <c r="Y10" s="181">
        <v>56000</v>
      </c>
      <c r="Z10" s="182">
        <f>IFERROR(Y10/Q10,"-")</f>
        <v>18666.666666667</v>
      </c>
      <c r="AA10" s="182">
        <f>IFERROR(Y10/W10,"-")</f>
        <v>18666.666666667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3</v>
      </c>
      <c r="BP10" s="117">
        <f>IF(Q10=0,"",IF(BO10=0,"",(BO10/Q10)))</f>
        <v>1</v>
      </c>
      <c r="BQ10" s="118">
        <v>3</v>
      </c>
      <c r="BR10" s="119">
        <f>IFERROR(BQ10/BO10,"-")</f>
        <v>1</v>
      </c>
      <c r="BS10" s="120">
        <v>56000</v>
      </c>
      <c r="BT10" s="121">
        <f>IFERROR(BS10/BO10,"-")</f>
        <v>18666.666666667</v>
      </c>
      <c r="BU10" s="122"/>
      <c r="BV10" s="122">
        <v>2</v>
      </c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3</v>
      </c>
      <c r="CQ10" s="138">
        <v>56000</v>
      </c>
      <c r="CR10" s="138">
        <v>38000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23</v>
      </c>
      <c r="M11" s="79">
        <v>17</v>
      </c>
      <c r="N11" s="79">
        <v>23</v>
      </c>
      <c r="O11" s="88">
        <v>2</v>
      </c>
      <c r="P11" s="89">
        <v>0</v>
      </c>
      <c r="Q11" s="90">
        <f>O11+P11</f>
        <v>2</v>
      </c>
      <c r="R11" s="80">
        <f>IFERROR(Q11/N11,"-")</f>
        <v>0.08695652173913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2.1846153846154</v>
      </c>
      <c r="B12" s="184" t="s">
        <v>77</v>
      </c>
      <c r="C12" s="184" t="s">
        <v>58</v>
      </c>
      <c r="D12" s="184"/>
      <c r="E12" s="184" t="s">
        <v>59</v>
      </c>
      <c r="F12" s="184" t="s">
        <v>60</v>
      </c>
      <c r="G12" s="184" t="s">
        <v>61</v>
      </c>
      <c r="H12" s="87" t="s">
        <v>78</v>
      </c>
      <c r="I12" s="87" t="s">
        <v>79</v>
      </c>
      <c r="J12" s="87" t="s">
        <v>80</v>
      </c>
      <c r="K12" s="176">
        <v>520000</v>
      </c>
      <c r="L12" s="79">
        <v>12</v>
      </c>
      <c r="M12" s="79">
        <v>0</v>
      </c>
      <c r="N12" s="79">
        <v>50</v>
      </c>
      <c r="O12" s="88">
        <v>6</v>
      </c>
      <c r="P12" s="89">
        <v>0</v>
      </c>
      <c r="Q12" s="90">
        <f>O12+P12</f>
        <v>6</v>
      </c>
      <c r="R12" s="80">
        <f>IFERROR(Q12/N12,"-")</f>
        <v>0.12</v>
      </c>
      <c r="S12" s="79">
        <v>2</v>
      </c>
      <c r="T12" s="79">
        <v>0</v>
      </c>
      <c r="U12" s="80">
        <f>IFERROR(T12/(Q12),"-")</f>
        <v>0</v>
      </c>
      <c r="V12" s="81">
        <f>IFERROR(K12/SUM(Q12:Q16),"-")</f>
        <v>16774.193548387</v>
      </c>
      <c r="W12" s="82">
        <v>3</v>
      </c>
      <c r="X12" s="80">
        <f>IF(Q12=0,"-",W12/Q12)</f>
        <v>0.5</v>
      </c>
      <c r="Y12" s="181">
        <v>24000</v>
      </c>
      <c r="Z12" s="182">
        <f>IFERROR(Y12/Q12,"-")</f>
        <v>4000</v>
      </c>
      <c r="AA12" s="182">
        <f>IFERROR(Y12/W12,"-")</f>
        <v>8000</v>
      </c>
      <c r="AB12" s="176">
        <f>SUM(Y12:Y16)-SUM(K12:K16)</f>
        <v>616000</v>
      </c>
      <c r="AC12" s="83">
        <f>SUM(Y12:Y16)/SUM(K12:K16)</f>
        <v>2.1846153846154</v>
      </c>
      <c r="AD12" s="77"/>
      <c r="AE12" s="91">
        <v>1</v>
      </c>
      <c r="AF12" s="92">
        <f>IF(Q12=0,"",IF(AE12=0,"",(AE12/Q12)))</f>
        <v>0.16666666666667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1</v>
      </c>
      <c r="AO12" s="98">
        <f>IF(Q12=0,"",IF(AN12=0,"",(AN12/Q12)))</f>
        <v>0.16666666666667</v>
      </c>
      <c r="AP12" s="97">
        <v>1</v>
      </c>
      <c r="AQ12" s="99">
        <f>IFERROR(AP12/AN12,"-")</f>
        <v>1</v>
      </c>
      <c r="AR12" s="100">
        <v>5000</v>
      </c>
      <c r="AS12" s="101">
        <f>IFERROR(AR12/AN12,"-")</f>
        <v>5000</v>
      </c>
      <c r="AT12" s="102">
        <v>1</v>
      </c>
      <c r="AU12" s="102"/>
      <c r="AV12" s="102"/>
      <c r="AW12" s="103">
        <v>1</v>
      </c>
      <c r="AX12" s="104">
        <f>IF(Q12=0,"",IF(AW12=0,"",(AW12/Q12)))</f>
        <v>0.16666666666667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1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0.33333333333333</v>
      </c>
      <c r="BQ12" s="118">
        <v>2</v>
      </c>
      <c r="BR12" s="119">
        <f>IFERROR(BQ12/BO12,"-")</f>
        <v>1</v>
      </c>
      <c r="BS12" s="120">
        <v>19000</v>
      </c>
      <c r="BT12" s="121">
        <f>IFERROR(BS12/BO12,"-")</f>
        <v>9500</v>
      </c>
      <c r="BU12" s="122"/>
      <c r="BV12" s="122">
        <v>2</v>
      </c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24000</v>
      </c>
      <c r="CR12" s="138">
        <v>11000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73</v>
      </c>
      <c r="F13" s="184" t="s">
        <v>74</v>
      </c>
      <c r="G13" s="184" t="s">
        <v>61</v>
      </c>
      <c r="H13" s="87" t="s">
        <v>78</v>
      </c>
      <c r="I13" s="87" t="s">
        <v>79</v>
      </c>
      <c r="J13" s="87" t="s">
        <v>82</v>
      </c>
      <c r="K13" s="176"/>
      <c r="L13" s="79">
        <v>4</v>
      </c>
      <c r="M13" s="79">
        <v>0</v>
      </c>
      <c r="N13" s="79">
        <v>31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83</v>
      </c>
      <c r="C14" s="184" t="s">
        <v>58</v>
      </c>
      <c r="D14" s="184"/>
      <c r="E14" s="184" t="s">
        <v>84</v>
      </c>
      <c r="F14" s="184" t="s">
        <v>85</v>
      </c>
      <c r="G14" s="184" t="s">
        <v>61</v>
      </c>
      <c r="H14" s="87" t="s">
        <v>78</v>
      </c>
      <c r="I14" s="87" t="s">
        <v>79</v>
      </c>
      <c r="J14" s="87" t="s">
        <v>86</v>
      </c>
      <c r="K14" s="176"/>
      <c r="L14" s="79">
        <v>8</v>
      </c>
      <c r="M14" s="79">
        <v>0</v>
      </c>
      <c r="N14" s="79">
        <v>14</v>
      </c>
      <c r="O14" s="88">
        <v>2</v>
      </c>
      <c r="P14" s="89">
        <v>0</v>
      </c>
      <c r="Q14" s="90">
        <f>O14+P14</f>
        <v>2</v>
      </c>
      <c r="R14" s="80">
        <f>IFERROR(Q14/N14,"-")</f>
        <v>0.14285714285714</v>
      </c>
      <c r="S14" s="79">
        <v>2</v>
      </c>
      <c r="T14" s="79">
        <v>0</v>
      </c>
      <c r="U14" s="80">
        <f>IFERROR(T14/(Q14),"-")</f>
        <v>0</v>
      </c>
      <c r="V14" s="81"/>
      <c r="W14" s="82">
        <v>1</v>
      </c>
      <c r="X14" s="80">
        <f>IF(Q14=0,"-",W14/Q14)</f>
        <v>0.5</v>
      </c>
      <c r="Y14" s="181">
        <v>111000</v>
      </c>
      <c r="Z14" s="182">
        <f>IFERROR(Y14/Q14,"-")</f>
        <v>55500</v>
      </c>
      <c r="AA14" s="182">
        <f>IFERROR(Y14/W14,"-")</f>
        <v>111000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0.5</v>
      </c>
      <c r="BZ14" s="125">
        <v>1</v>
      </c>
      <c r="CA14" s="126">
        <f>IFERROR(BZ14/BX14,"-")</f>
        <v>1</v>
      </c>
      <c r="CB14" s="127">
        <v>111000</v>
      </c>
      <c r="CC14" s="128">
        <f>IFERROR(CB14/BX14,"-")</f>
        <v>111000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111000</v>
      </c>
      <c r="CR14" s="138">
        <v>111000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87</v>
      </c>
      <c r="C15" s="184" t="s">
        <v>58</v>
      </c>
      <c r="D15" s="184"/>
      <c r="E15" s="184" t="s">
        <v>88</v>
      </c>
      <c r="F15" s="184" t="s">
        <v>89</v>
      </c>
      <c r="G15" s="184" t="s">
        <v>61</v>
      </c>
      <c r="H15" s="87" t="s">
        <v>78</v>
      </c>
      <c r="I15" s="87" t="s">
        <v>79</v>
      </c>
      <c r="J15" s="87" t="s">
        <v>90</v>
      </c>
      <c r="K15" s="176"/>
      <c r="L15" s="79">
        <v>16</v>
      </c>
      <c r="M15" s="79">
        <v>0</v>
      </c>
      <c r="N15" s="79">
        <v>26</v>
      </c>
      <c r="O15" s="88">
        <v>4</v>
      </c>
      <c r="P15" s="89">
        <v>0</v>
      </c>
      <c r="Q15" s="90">
        <f>O15+P15</f>
        <v>4</v>
      </c>
      <c r="R15" s="80">
        <f>IFERROR(Q15/N15,"-")</f>
        <v>0.15384615384615</v>
      </c>
      <c r="S15" s="79">
        <v>2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0.5</v>
      </c>
      <c r="Y15" s="181">
        <v>138000</v>
      </c>
      <c r="Z15" s="182">
        <f>IFERROR(Y15/Q15,"-")</f>
        <v>34500</v>
      </c>
      <c r="AA15" s="182">
        <f>IFERROR(Y15/W15,"-")</f>
        <v>69000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3</v>
      </c>
      <c r="BP15" s="117">
        <f>IF(Q15=0,"",IF(BO15=0,"",(BO15/Q15)))</f>
        <v>0.75</v>
      </c>
      <c r="BQ15" s="118">
        <v>2</v>
      </c>
      <c r="BR15" s="119">
        <f>IFERROR(BQ15/BO15,"-")</f>
        <v>0.66666666666667</v>
      </c>
      <c r="BS15" s="120">
        <v>138000</v>
      </c>
      <c r="BT15" s="121">
        <f>IFERROR(BS15/BO15,"-")</f>
        <v>46000</v>
      </c>
      <c r="BU15" s="122"/>
      <c r="BV15" s="122">
        <v>1</v>
      </c>
      <c r="BW15" s="122">
        <v>1</v>
      </c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138000</v>
      </c>
      <c r="CR15" s="138">
        <v>133000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/>
      <c r="B16" s="184" t="s">
        <v>91</v>
      </c>
      <c r="C16" s="184" t="s">
        <v>58</v>
      </c>
      <c r="D16" s="184"/>
      <c r="E16" s="184" t="s">
        <v>92</v>
      </c>
      <c r="F16" s="184" t="s">
        <v>92</v>
      </c>
      <c r="G16" s="184" t="s">
        <v>66</v>
      </c>
      <c r="H16" s="87" t="s">
        <v>93</v>
      </c>
      <c r="I16" s="87"/>
      <c r="J16" s="87"/>
      <c r="K16" s="176"/>
      <c r="L16" s="79">
        <v>66</v>
      </c>
      <c r="M16" s="79">
        <v>51</v>
      </c>
      <c r="N16" s="79">
        <v>47</v>
      </c>
      <c r="O16" s="88">
        <v>19</v>
      </c>
      <c r="P16" s="89">
        <v>0</v>
      </c>
      <c r="Q16" s="90">
        <f>O16+P16</f>
        <v>19</v>
      </c>
      <c r="R16" s="80">
        <f>IFERROR(Q16/N16,"-")</f>
        <v>0.40425531914894</v>
      </c>
      <c r="S16" s="79">
        <v>14</v>
      </c>
      <c r="T16" s="79">
        <v>1</v>
      </c>
      <c r="U16" s="80">
        <f>IFERROR(T16/(Q16),"-")</f>
        <v>0.052631578947368</v>
      </c>
      <c r="V16" s="81"/>
      <c r="W16" s="82">
        <v>12</v>
      </c>
      <c r="X16" s="80">
        <f>IF(Q16=0,"-",W16/Q16)</f>
        <v>0.63157894736842</v>
      </c>
      <c r="Y16" s="181">
        <v>863000</v>
      </c>
      <c r="Z16" s="182">
        <f>IFERROR(Y16/Q16,"-")</f>
        <v>45421.052631579</v>
      </c>
      <c r="AA16" s="182">
        <f>IFERROR(Y16/W16,"-")</f>
        <v>71916.666666667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5</v>
      </c>
      <c r="BG16" s="110">
        <f>IF(Q16=0,"",IF(BF16=0,"",(BF16/Q16)))</f>
        <v>0.26315789473684</v>
      </c>
      <c r="BH16" s="109">
        <v>2</v>
      </c>
      <c r="BI16" s="111">
        <f>IFERROR(BH16/BF16,"-")</f>
        <v>0.4</v>
      </c>
      <c r="BJ16" s="112">
        <v>52000</v>
      </c>
      <c r="BK16" s="113">
        <f>IFERROR(BJ16/BF16,"-")</f>
        <v>10400</v>
      </c>
      <c r="BL16" s="114">
        <v>1</v>
      </c>
      <c r="BM16" s="114"/>
      <c r="BN16" s="114">
        <v>1</v>
      </c>
      <c r="BO16" s="116">
        <v>6</v>
      </c>
      <c r="BP16" s="117">
        <f>IF(Q16=0,"",IF(BO16=0,"",(BO16/Q16)))</f>
        <v>0.31578947368421</v>
      </c>
      <c r="BQ16" s="118">
        <v>2</v>
      </c>
      <c r="BR16" s="119">
        <f>IFERROR(BQ16/BO16,"-")</f>
        <v>0.33333333333333</v>
      </c>
      <c r="BS16" s="120">
        <v>73000</v>
      </c>
      <c r="BT16" s="121">
        <f>IFERROR(BS16/BO16,"-")</f>
        <v>12166.666666667</v>
      </c>
      <c r="BU16" s="122"/>
      <c r="BV16" s="122"/>
      <c r="BW16" s="122">
        <v>2</v>
      </c>
      <c r="BX16" s="123">
        <v>5</v>
      </c>
      <c r="BY16" s="124">
        <f>IF(Q16=0,"",IF(BX16=0,"",(BX16/Q16)))</f>
        <v>0.26315789473684</v>
      </c>
      <c r="BZ16" s="125">
        <v>5</v>
      </c>
      <c r="CA16" s="126">
        <f>IFERROR(BZ16/BX16,"-")</f>
        <v>1</v>
      </c>
      <c r="CB16" s="127">
        <v>337000</v>
      </c>
      <c r="CC16" s="128">
        <f>IFERROR(CB16/BX16,"-")</f>
        <v>67400</v>
      </c>
      <c r="CD16" s="129">
        <v>1</v>
      </c>
      <c r="CE16" s="129">
        <v>1</v>
      </c>
      <c r="CF16" s="129">
        <v>3</v>
      </c>
      <c r="CG16" s="130">
        <v>3</v>
      </c>
      <c r="CH16" s="131">
        <f>IF(Q16=0,"",IF(CG16=0,"",(CG16/Q16)))</f>
        <v>0.15789473684211</v>
      </c>
      <c r="CI16" s="132">
        <v>3</v>
      </c>
      <c r="CJ16" s="133">
        <f>IFERROR(CI16/CG16,"-")</f>
        <v>1</v>
      </c>
      <c r="CK16" s="134">
        <v>401000</v>
      </c>
      <c r="CL16" s="135">
        <f>IFERROR(CK16/CG16,"-")</f>
        <v>133666.66666667</v>
      </c>
      <c r="CM16" s="136"/>
      <c r="CN16" s="136"/>
      <c r="CO16" s="136">
        <v>3</v>
      </c>
      <c r="CP16" s="137">
        <v>12</v>
      </c>
      <c r="CQ16" s="138">
        <v>863000</v>
      </c>
      <c r="CR16" s="138">
        <v>278000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2.1978846153846</v>
      </c>
      <c r="B17" s="184" t="s">
        <v>94</v>
      </c>
      <c r="C17" s="184" t="s">
        <v>58</v>
      </c>
      <c r="D17" s="184"/>
      <c r="E17" s="184" t="s">
        <v>95</v>
      </c>
      <c r="F17" s="184" t="s">
        <v>96</v>
      </c>
      <c r="G17" s="184" t="s">
        <v>61</v>
      </c>
      <c r="H17" s="87" t="s">
        <v>97</v>
      </c>
      <c r="I17" s="87" t="s">
        <v>98</v>
      </c>
      <c r="J17" s="87" t="s">
        <v>99</v>
      </c>
      <c r="K17" s="176">
        <v>260000</v>
      </c>
      <c r="L17" s="79">
        <v>3</v>
      </c>
      <c r="M17" s="79">
        <v>0</v>
      </c>
      <c r="N17" s="79">
        <v>12</v>
      </c>
      <c r="O17" s="88">
        <v>2</v>
      </c>
      <c r="P17" s="89">
        <v>0</v>
      </c>
      <c r="Q17" s="90">
        <f>O17+P17</f>
        <v>2</v>
      </c>
      <c r="R17" s="80">
        <f>IFERROR(Q17/N17,"-")</f>
        <v>0.16666666666667</v>
      </c>
      <c r="S17" s="79">
        <v>1</v>
      </c>
      <c r="T17" s="79">
        <v>1</v>
      </c>
      <c r="U17" s="80">
        <f>IFERROR(T17/(Q17),"-")</f>
        <v>0.5</v>
      </c>
      <c r="V17" s="81">
        <f>IFERROR(K17/SUM(Q17:Q20),"-")</f>
        <v>11304.347826087</v>
      </c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>
        <f>SUM(Y17:Y20)-SUM(K17:K20)</f>
        <v>311450</v>
      </c>
      <c r="AC17" s="83">
        <f>SUM(Y17:Y20)/SUM(K17:K20)</f>
        <v>2.1978846153846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0.5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0.5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100</v>
      </c>
      <c r="C18" s="184" t="s">
        <v>58</v>
      </c>
      <c r="D18" s="184"/>
      <c r="E18" s="184" t="s">
        <v>95</v>
      </c>
      <c r="F18" s="184" t="s">
        <v>101</v>
      </c>
      <c r="G18" s="184" t="s">
        <v>61</v>
      </c>
      <c r="H18" s="87"/>
      <c r="I18" s="87" t="s">
        <v>98</v>
      </c>
      <c r="J18" s="87" t="s">
        <v>102</v>
      </c>
      <c r="K18" s="176"/>
      <c r="L18" s="79">
        <v>6</v>
      </c>
      <c r="M18" s="79">
        <v>0</v>
      </c>
      <c r="N18" s="79">
        <v>27</v>
      </c>
      <c r="O18" s="88">
        <v>1</v>
      </c>
      <c r="P18" s="89">
        <v>0</v>
      </c>
      <c r="Q18" s="90">
        <f>O18+P18</f>
        <v>1</v>
      </c>
      <c r="R18" s="80">
        <f>IFERROR(Q18/N18,"-")</f>
        <v>0.037037037037037</v>
      </c>
      <c r="S18" s="79">
        <v>0</v>
      </c>
      <c r="T18" s="79">
        <v>0</v>
      </c>
      <c r="U18" s="80">
        <f>IFERROR(T18/(Q18),"-")</f>
        <v>0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1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103</v>
      </c>
      <c r="C19" s="184" t="s">
        <v>58</v>
      </c>
      <c r="D19" s="184"/>
      <c r="E19" s="184" t="s">
        <v>95</v>
      </c>
      <c r="F19" s="184" t="s">
        <v>104</v>
      </c>
      <c r="G19" s="184" t="s">
        <v>61</v>
      </c>
      <c r="H19" s="87"/>
      <c r="I19" s="87" t="s">
        <v>98</v>
      </c>
      <c r="J19" s="87" t="s">
        <v>105</v>
      </c>
      <c r="K19" s="176"/>
      <c r="L19" s="79">
        <v>13</v>
      </c>
      <c r="M19" s="79">
        <v>0</v>
      </c>
      <c r="N19" s="79">
        <v>43</v>
      </c>
      <c r="O19" s="88">
        <v>3</v>
      </c>
      <c r="P19" s="89">
        <v>0</v>
      </c>
      <c r="Q19" s="90">
        <f>O19+P19</f>
        <v>3</v>
      </c>
      <c r="R19" s="80">
        <f>IFERROR(Q19/N19,"-")</f>
        <v>0.069767441860465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0.33333333333333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</v>
      </c>
      <c r="BG19" s="110">
        <f>IF(Q19=0,"",IF(BF19=0,"",(BF19/Q19)))</f>
        <v>0.33333333333333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0.33333333333333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106</v>
      </c>
      <c r="C20" s="184" t="s">
        <v>58</v>
      </c>
      <c r="D20" s="184"/>
      <c r="E20" s="184" t="s">
        <v>92</v>
      </c>
      <c r="F20" s="184" t="s">
        <v>92</v>
      </c>
      <c r="G20" s="184" t="s">
        <v>66</v>
      </c>
      <c r="H20" s="87"/>
      <c r="I20" s="87"/>
      <c r="J20" s="87"/>
      <c r="K20" s="176"/>
      <c r="L20" s="79">
        <v>105</v>
      </c>
      <c r="M20" s="79">
        <v>54</v>
      </c>
      <c r="N20" s="79">
        <v>40</v>
      </c>
      <c r="O20" s="88">
        <v>17</v>
      </c>
      <c r="P20" s="89">
        <v>0</v>
      </c>
      <c r="Q20" s="90">
        <f>O20+P20</f>
        <v>17</v>
      </c>
      <c r="R20" s="80">
        <f>IFERROR(Q20/N20,"-")</f>
        <v>0.425</v>
      </c>
      <c r="S20" s="79">
        <v>4</v>
      </c>
      <c r="T20" s="79">
        <v>3</v>
      </c>
      <c r="U20" s="80">
        <f>IFERROR(T20/(Q20),"-")</f>
        <v>0.17647058823529</v>
      </c>
      <c r="V20" s="81"/>
      <c r="W20" s="82">
        <v>4</v>
      </c>
      <c r="X20" s="80">
        <f>IF(Q20=0,"-",W20/Q20)</f>
        <v>0.23529411764706</v>
      </c>
      <c r="Y20" s="181">
        <v>571450</v>
      </c>
      <c r="Z20" s="182">
        <f>IFERROR(Y20/Q20,"-")</f>
        <v>33614.705882353</v>
      </c>
      <c r="AA20" s="182">
        <f>IFERROR(Y20/W20,"-")</f>
        <v>142862.5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2</v>
      </c>
      <c r="AX20" s="104">
        <f>IF(Q20=0,"",IF(AW20=0,"",(AW20/Q20)))</f>
        <v>0.11764705882353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3</v>
      </c>
      <c r="BG20" s="110">
        <f>IF(Q20=0,"",IF(BF20=0,"",(BF20/Q20)))</f>
        <v>0.17647058823529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7</v>
      </c>
      <c r="BP20" s="117">
        <f>IF(Q20=0,"",IF(BO20=0,"",(BO20/Q20)))</f>
        <v>0.41176470588235</v>
      </c>
      <c r="BQ20" s="118">
        <v>1</v>
      </c>
      <c r="BR20" s="119">
        <f>IFERROR(BQ20/BO20,"-")</f>
        <v>0.14285714285714</v>
      </c>
      <c r="BS20" s="120">
        <v>23450</v>
      </c>
      <c r="BT20" s="121">
        <f>IFERROR(BS20/BO20,"-")</f>
        <v>3350</v>
      </c>
      <c r="BU20" s="122"/>
      <c r="BV20" s="122"/>
      <c r="BW20" s="122">
        <v>1</v>
      </c>
      <c r="BX20" s="123">
        <v>4</v>
      </c>
      <c r="BY20" s="124">
        <f>IF(Q20=0,"",IF(BX20=0,"",(BX20/Q20)))</f>
        <v>0.23529411764706</v>
      </c>
      <c r="BZ20" s="125">
        <v>2</v>
      </c>
      <c r="CA20" s="126">
        <f>IFERROR(BZ20/BX20,"-")</f>
        <v>0.5</v>
      </c>
      <c r="CB20" s="127">
        <v>128000</v>
      </c>
      <c r="CC20" s="128">
        <f>IFERROR(CB20/BX20,"-")</f>
        <v>32000</v>
      </c>
      <c r="CD20" s="129">
        <v>1</v>
      </c>
      <c r="CE20" s="129"/>
      <c r="CF20" s="129">
        <v>1</v>
      </c>
      <c r="CG20" s="130">
        <v>1</v>
      </c>
      <c r="CH20" s="131">
        <f>IF(Q20=0,"",IF(CG20=0,"",(CG20/Q20)))</f>
        <v>0.058823529411765</v>
      </c>
      <c r="CI20" s="132">
        <v>1</v>
      </c>
      <c r="CJ20" s="133">
        <f>IFERROR(CI20/CG20,"-")</f>
        <v>1</v>
      </c>
      <c r="CK20" s="134">
        <v>420000</v>
      </c>
      <c r="CL20" s="135">
        <f>IFERROR(CK20/CG20,"-")</f>
        <v>420000</v>
      </c>
      <c r="CM20" s="136"/>
      <c r="CN20" s="136"/>
      <c r="CO20" s="136">
        <v>1</v>
      </c>
      <c r="CP20" s="137">
        <v>4</v>
      </c>
      <c r="CQ20" s="138">
        <v>571450</v>
      </c>
      <c r="CR20" s="138">
        <v>420000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>
        <f>AC21</f>
        <v>4.0405</v>
      </c>
      <c r="B21" s="184" t="s">
        <v>107</v>
      </c>
      <c r="C21" s="184" t="s">
        <v>58</v>
      </c>
      <c r="D21" s="184"/>
      <c r="E21" s="184" t="s">
        <v>95</v>
      </c>
      <c r="F21" s="184" t="s">
        <v>96</v>
      </c>
      <c r="G21" s="184" t="s">
        <v>61</v>
      </c>
      <c r="H21" s="87" t="s">
        <v>108</v>
      </c>
      <c r="I21" s="87" t="s">
        <v>109</v>
      </c>
      <c r="J21" s="87" t="s">
        <v>110</v>
      </c>
      <c r="K21" s="176">
        <v>400000</v>
      </c>
      <c r="L21" s="79">
        <v>16</v>
      </c>
      <c r="M21" s="79">
        <v>0</v>
      </c>
      <c r="N21" s="79">
        <v>112</v>
      </c>
      <c r="O21" s="88">
        <v>8</v>
      </c>
      <c r="P21" s="89">
        <v>0</v>
      </c>
      <c r="Q21" s="90">
        <f>O21+P21</f>
        <v>8</v>
      </c>
      <c r="R21" s="80">
        <f>IFERROR(Q21/N21,"-")</f>
        <v>0.071428571428571</v>
      </c>
      <c r="S21" s="79">
        <v>3</v>
      </c>
      <c r="T21" s="79">
        <v>4</v>
      </c>
      <c r="U21" s="80">
        <f>IFERROR(T21/(Q21),"-")</f>
        <v>0.5</v>
      </c>
      <c r="V21" s="81">
        <f>IFERROR(K21/SUM(Q21:Q25),"-")</f>
        <v>8510.6382978723</v>
      </c>
      <c r="W21" s="82">
        <v>3</v>
      </c>
      <c r="X21" s="80">
        <f>IF(Q21=0,"-",W21/Q21)</f>
        <v>0.375</v>
      </c>
      <c r="Y21" s="181">
        <v>207000</v>
      </c>
      <c r="Z21" s="182">
        <f>IFERROR(Y21/Q21,"-")</f>
        <v>25875</v>
      </c>
      <c r="AA21" s="182">
        <f>IFERROR(Y21/W21,"-")</f>
        <v>69000</v>
      </c>
      <c r="AB21" s="176">
        <f>SUM(Y21:Y25)-SUM(K21:K25)</f>
        <v>1216200</v>
      </c>
      <c r="AC21" s="83">
        <f>SUM(Y21:Y25)/SUM(K21:K25)</f>
        <v>4.0405</v>
      </c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0.125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3</v>
      </c>
      <c r="BG21" s="110">
        <f>IF(Q21=0,"",IF(BF21=0,"",(BF21/Q21)))</f>
        <v>0.375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3</v>
      </c>
      <c r="BP21" s="117">
        <f>IF(Q21=0,"",IF(BO21=0,"",(BO21/Q21)))</f>
        <v>0.375</v>
      </c>
      <c r="BQ21" s="118">
        <v>2</v>
      </c>
      <c r="BR21" s="119">
        <f>IFERROR(BQ21/BO21,"-")</f>
        <v>0.66666666666667</v>
      </c>
      <c r="BS21" s="120">
        <v>86000</v>
      </c>
      <c r="BT21" s="121">
        <f>IFERROR(BS21/BO21,"-")</f>
        <v>28666.666666667</v>
      </c>
      <c r="BU21" s="122"/>
      <c r="BV21" s="122"/>
      <c r="BW21" s="122">
        <v>2</v>
      </c>
      <c r="BX21" s="123">
        <v>1</v>
      </c>
      <c r="BY21" s="124">
        <f>IF(Q21=0,"",IF(BX21=0,"",(BX21/Q21)))</f>
        <v>0.125</v>
      </c>
      <c r="BZ21" s="125">
        <v>1</v>
      </c>
      <c r="CA21" s="126">
        <f>IFERROR(BZ21/BX21,"-")</f>
        <v>1</v>
      </c>
      <c r="CB21" s="127">
        <v>121000</v>
      </c>
      <c r="CC21" s="128">
        <f>IFERROR(CB21/BX21,"-")</f>
        <v>121000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3</v>
      </c>
      <c r="CQ21" s="138">
        <v>207000</v>
      </c>
      <c r="CR21" s="138">
        <v>121000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111</v>
      </c>
      <c r="C22" s="184" t="s">
        <v>58</v>
      </c>
      <c r="D22" s="184"/>
      <c r="E22" s="184" t="s">
        <v>95</v>
      </c>
      <c r="F22" s="184" t="s">
        <v>101</v>
      </c>
      <c r="G22" s="184" t="s">
        <v>61</v>
      </c>
      <c r="H22" s="87"/>
      <c r="I22" s="87" t="s">
        <v>109</v>
      </c>
      <c r="J22" s="87"/>
      <c r="K22" s="176"/>
      <c r="L22" s="79">
        <v>20</v>
      </c>
      <c r="M22" s="79">
        <v>0</v>
      </c>
      <c r="N22" s="79">
        <v>93</v>
      </c>
      <c r="O22" s="88">
        <v>1</v>
      </c>
      <c r="P22" s="89">
        <v>0</v>
      </c>
      <c r="Q22" s="90">
        <f>O22+P22</f>
        <v>1</v>
      </c>
      <c r="R22" s="80">
        <f>IFERROR(Q22/N22,"-")</f>
        <v>0.010752688172043</v>
      </c>
      <c r="S22" s="79">
        <v>0</v>
      </c>
      <c r="T22" s="79">
        <v>1</v>
      </c>
      <c r="U22" s="80">
        <f>IFERROR(T22/(Q22),"-")</f>
        <v>1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112</v>
      </c>
      <c r="C23" s="184" t="s">
        <v>58</v>
      </c>
      <c r="D23" s="184"/>
      <c r="E23" s="184" t="s">
        <v>95</v>
      </c>
      <c r="F23" s="184" t="s">
        <v>104</v>
      </c>
      <c r="G23" s="184" t="s">
        <v>61</v>
      </c>
      <c r="H23" s="87"/>
      <c r="I23" s="87" t="s">
        <v>109</v>
      </c>
      <c r="J23" s="87"/>
      <c r="K23" s="176"/>
      <c r="L23" s="79">
        <v>24</v>
      </c>
      <c r="M23" s="79">
        <v>0</v>
      </c>
      <c r="N23" s="79">
        <v>76</v>
      </c>
      <c r="O23" s="88">
        <v>5</v>
      </c>
      <c r="P23" s="89">
        <v>1</v>
      </c>
      <c r="Q23" s="90">
        <f>O23+P23</f>
        <v>6</v>
      </c>
      <c r="R23" s="80">
        <f>IFERROR(Q23/N23,"-")</f>
        <v>0.078947368421053</v>
      </c>
      <c r="S23" s="79">
        <v>2</v>
      </c>
      <c r="T23" s="79">
        <v>2</v>
      </c>
      <c r="U23" s="80">
        <f>IFERROR(T23/(Q23),"-")</f>
        <v>0.33333333333333</v>
      </c>
      <c r="V23" s="81"/>
      <c r="W23" s="82">
        <v>1</v>
      </c>
      <c r="X23" s="80">
        <f>IF(Q23=0,"-",W23/Q23)</f>
        <v>0.16666666666667</v>
      </c>
      <c r="Y23" s="181">
        <v>3000</v>
      </c>
      <c r="Z23" s="182">
        <f>IFERROR(Y23/Q23,"-")</f>
        <v>500</v>
      </c>
      <c r="AA23" s="182">
        <f>IFERROR(Y23/W23,"-")</f>
        <v>3000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0.33333333333333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3</v>
      </c>
      <c r="BY23" s="124">
        <f>IF(Q23=0,"",IF(BX23=0,"",(BX23/Q23)))</f>
        <v>0.5</v>
      </c>
      <c r="BZ23" s="125">
        <v>1</v>
      </c>
      <c r="CA23" s="126">
        <f>IFERROR(BZ23/BX23,"-")</f>
        <v>0.33333333333333</v>
      </c>
      <c r="CB23" s="127">
        <v>3000</v>
      </c>
      <c r="CC23" s="128">
        <f>IFERROR(CB23/BX23,"-")</f>
        <v>1000</v>
      </c>
      <c r="CD23" s="129">
        <v>1</v>
      </c>
      <c r="CE23" s="129"/>
      <c r="CF23" s="129"/>
      <c r="CG23" s="130">
        <v>1</v>
      </c>
      <c r="CH23" s="131">
        <f>IF(Q23=0,"",IF(CG23=0,"",(CG23/Q23)))</f>
        <v>0.16666666666667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1</v>
      </c>
      <c r="CQ23" s="138">
        <v>3000</v>
      </c>
      <c r="CR23" s="138">
        <v>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113</v>
      </c>
      <c r="C24" s="184" t="s">
        <v>58</v>
      </c>
      <c r="D24" s="184"/>
      <c r="E24" s="184" t="s">
        <v>95</v>
      </c>
      <c r="F24" s="184" t="s">
        <v>114</v>
      </c>
      <c r="G24" s="184" t="s">
        <v>61</v>
      </c>
      <c r="H24" s="87"/>
      <c r="I24" s="87" t="s">
        <v>109</v>
      </c>
      <c r="J24" s="87"/>
      <c r="K24" s="176"/>
      <c r="L24" s="79">
        <v>20</v>
      </c>
      <c r="M24" s="79">
        <v>0</v>
      </c>
      <c r="N24" s="79">
        <v>62</v>
      </c>
      <c r="O24" s="88">
        <v>4</v>
      </c>
      <c r="P24" s="89">
        <v>0</v>
      </c>
      <c r="Q24" s="90">
        <f>O24+P24</f>
        <v>4</v>
      </c>
      <c r="R24" s="80">
        <f>IFERROR(Q24/N24,"-")</f>
        <v>0.064516129032258</v>
      </c>
      <c r="S24" s="79">
        <v>2</v>
      </c>
      <c r="T24" s="79">
        <v>1</v>
      </c>
      <c r="U24" s="80">
        <f>IFERROR(T24/(Q24),"-")</f>
        <v>0.25</v>
      </c>
      <c r="V24" s="81"/>
      <c r="W24" s="82">
        <v>2</v>
      </c>
      <c r="X24" s="80">
        <f>IF(Q24=0,"-",W24/Q24)</f>
        <v>0.5</v>
      </c>
      <c r="Y24" s="181">
        <v>6000</v>
      </c>
      <c r="Z24" s="182">
        <f>IFERROR(Y24/Q24,"-")</f>
        <v>1500</v>
      </c>
      <c r="AA24" s="182">
        <f>IFERROR(Y24/W24,"-")</f>
        <v>3000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0.25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3</v>
      </c>
      <c r="BY24" s="124">
        <f>IF(Q24=0,"",IF(BX24=0,"",(BX24/Q24)))</f>
        <v>0.75</v>
      </c>
      <c r="BZ24" s="125">
        <v>2</v>
      </c>
      <c r="CA24" s="126">
        <f>IFERROR(BZ24/BX24,"-")</f>
        <v>0.66666666666667</v>
      </c>
      <c r="CB24" s="127">
        <v>6000</v>
      </c>
      <c r="CC24" s="128">
        <f>IFERROR(CB24/BX24,"-")</f>
        <v>2000</v>
      </c>
      <c r="CD24" s="129">
        <v>2</v>
      </c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6000</v>
      </c>
      <c r="CR24" s="138">
        <v>3000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115</v>
      </c>
      <c r="C25" s="184" t="s">
        <v>58</v>
      </c>
      <c r="D25" s="184"/>
      <c r="E25" s="184" t="s">
        <v>92</v>
      </c>
      <c r="F25" s="184" t="s">
        <v>92</v>
      </c>
      <c r="G25" s="184" t="s">
        <v>66</v>
      </c>
      <c r="H25" s="87"/>
      <c r="I25" s="87"/>
      <c r="J25" s="87"/>
      <c r="K25" s="176"/>
      <c r="L25" s="79">
        <v>297</v>
      </c>
      <c r="M25" s="79">
        <v>119</v>
      </c>
      <c r="N25" s="79">
        <v>77</v>
      </c>
      <c r="O25" s="88">
        <v>27</v>
      </c>
      <c r="P25" s="89">
        <v>1</v>
      </c>
      <c r="Q25" s="90">
        <f>O25+P25</f>
        <v>28</v>
      </c>
      <c r="R25" s="80">
        <f>IFERROR(Q25/N25,"-")</f>
        <v>0.36363636363636</v>
      </c>
      <c r="S25" s="79">
        <v>12</v>
      </c>
      <c r="T25" s="79">
        <v>4</v>
      </c>
      <c r="U25" s="80">
        <f>IFERROR(T25/(Q25),"-")</f>
        <v>0.14285714285714</v>
      </c>
      <c r="V25" s="81"/>
      <c r="W25" s="82">
        <v>15</v>
      </c>
      <c r="X25" s="80">
        <f>IF(Q25=0,"-",W25/Q25)</f>
        <v>0.53571428571429</v>
      </c>
      <c r="Y25" s="181">
        <v>1400200</v>
      </c>
      <c r="Z25" s="182">
        <f>IFERROR(Y25/Q25,"-")</f>
        <v>50007.142857143</v>
      </c>
      <c r="AA25" s="182">
        <f>IFERROR(Y25/W25,"-")</f>
        <v>93346.666666667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0.035714285714286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4</v>
      </c>
      <c r="BG25" s="110">
        <f>IF(Q25=0,"",IF(BF25=0,"",(BF25/Q25)))</f>
        <v>0.14285714285714</v>
      </c>
      <c r="BH25" s="109">
        <v>2</v>
      </c>
      <c r="BI25" s="111">
        <f>IFERROR(BH25/BF25,"-")</f>
        <v>0.5</v>
      </c>
      <c r="BJ25" s="112">
        <v>101000</v>
      </c>
      <c r="BK25" s="113">
        <f>IFERROR(BJ25/BF25,"-")</f>
        <v>25250</v>
      </c>
      <c r="BL25" s="114"/>
      <c r="BM25" s="114"/>
      <c r="BN25" s="114">
        <v>2</v>
      </c>
      <c r="BO25" s="116">
        <v>11</v>
      </c>
      <c r="BP25" s="117">
        <f>IF(Q25=0,"",IF(BO25=0,"",(BO25/Q25)))</f>
        <v>0.39285714285714</v>
      </c>
      <c r="BQ25" s="118">
        <v>4</v>
      </c>
      <c r="BR25" s="119">
        <f>IFERROR(BQ25/BO25,"-")</f>
        <v>0.36363636363636</v>
      </c>
      <c r="BS25" s="120">
        <v>304000</v>
      </c>
      <c r="BT25" s="121">
        <f>IFERROR(BS25/BO25,"-")</f>
        <v>27636.363636364</v>
      </c>
      <c r="BU25" s="122"/>
      <c r="BV25" s="122">
        <v>1</v>
      </c>
      <c r="BW25" s="122">
        <v>3</v>
      </c>
      <c r="BX25" s="123">
        <v>10</v>
      </c>
      <c r="BY25" s="124">
        <f>IF(Q25=0,"",IF(BX25=0,"",(BX25/Q25)))</f>
        <v>0.35714285714286</v>
      </c>
      <c r="BZ25" s="125">
        <v>8</v>
      </c>
      <c r="CA25" s="126">
        <f>IFERROR(BZ25/BX25,"-")</f>
        <v>0.8</v>
      </c>
      <c r="CB25" s="127">
        <v>785200</v>
      </c>
      <c r="CC25" s="128">
        <f>IFERROR(CB25/BX25,"-")</f>
        <v>78520</v>
      </c>
      <c r="CD25" s="129"/>
      <c r="CE25" s="129">
        <v>1</v>
      </c>
      <c r="CF25" s="129">
        <v>7</v>
      </c>
      <c r="CG25" s="130">
        <v>2</v>
      </c>
      <c r="CH25" s="131">
        <f>IF(Q25=0,"",IF(CG25=0,"",(CG25/Q25)))</f>
        <v>0.071428571428571</v>
      </c>
      <c r="CI25" s="132">
        <v>1</v>
      </c>
      <c r="CJ25" s="133">
        <f>IFERROR(CI25/CG25,"-")</f>
        <v>0.5</v>
      </c>
      <c r="CK25" s="134">
        <v>210000</v>
      </c>
      <c r="CL25" s="135">
        <f>IFERROR(CK25/CG25,"-")</f>
        <v>105000</v>
      </c>
      <c r="CM25" s="136"/>
      <c r="CN25" s="136"/>
      <c r="CO25" s="136">
        <v>1</v>
      </c>
      <c r="CP25" s="137">
        <v>15</v>
      </c>
      <c r="CQ25" s="138">
        <v>1400200</v>
      </c>
      <c r="CR25" s="138">
        <v>395000</v>
      </c>
      <c r="CS25" s="138">
        <v>28000</v>
      </c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2.5449428571429</v>
      </c>
      <c r="B28" s="39"/>
      <c r="C28" s="39"/>
      <c r="D28" s="39"/>
      <c r="E28" s="39"/>
      <c r="F28" s="39"/>
      <c r="G28" s="39"/>
      <c r="H28" s="40" t="s">
        <v>116</v>
      </c>
      <c r="I28" s="40"/>
      <c r="J28" s="40"/>
      <c r="K28" s="179">
        <f>SUM(K6:K27)</f>
        <v>1750000</v>
      </c>
      <c r="L28" s="41">
        <f>SUM(L6:L27)</f>
        <v>767</v>
      </c>
      <c r="M28" s="41">
        <f>SUM(M6:M27)</f>
        <v>313</v>
      </c>
      <c r="N28" s="41">
        <f>SUM(N6:N27)</f>
        <v>878</v>
      </c>
      <c r="O28" s="41">
        <f>SUM(O6:O27)</f>
        <v>139</v>
      </c>
      <c r="P28" s="41">
        <f>SUM(P6:P27)</f>
        <v>3</v>
      </c>
      <c r="Q28" s="41">
        <f>SUM(Q6:Q27)</f>
        <v>142</v>
      </c>
      <c r="R28" s="42">
        <f>IFERROR(Q28/N28,"-")</f>
        <v>0.16173120728929</v>
      </c>
      <c r="S28" s="76">
        <f>SUM(S6:S27)</f>
        <v>61</v>
      </c>
      <c r="T28" s="76">
        <f>SUM(T6:T27)</f>
        <v>24</v>
      </c>
      <c r="U28" s="42">
        <f>IFERROR(S28/Q28,"-")</f>
        <v>0.42957746478873</v>
      </c>
      <c r="V28" s="43">
        <f>IFERROR(K28/Q28,"-")</f>
        <v>12323.943661972</v>
      </c>
      <c r="W28" s="44">
        <f>SUM(W6:W27)</f>
        <v>63</v>
      </c>
      <c r="X28" s="42">
        <f>IFERROR(W28/Q28,"-")</f>
        <v>0.44366197183099</v>
      </c>
      <c r="Y28" s="179">
        <f>SUM(Y6:Y27)</f>
        <v>4453650</v>
      </c>
      <c r="Z28" s="179">
        <f>IFERROR(Y28/Q28,"-")</f>
        <v>31363.732394366</v>
      </c>
      <c r="AA28" s="179">
        <f>IFERROR(Y28/W28,"-")</f>
        <v>70692.857142857</v>
      </c>
      <c r="AB28" s="179">
        <f>Y28-K28</f>
        <v>2703650</v>
      </c>
      <c r="AC28" s="45">
        <f>Y28/K28</f>
        <v>2.5449428571429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6"/>
    <mergeCell ref="K12:K16"/>
    <mergeCell ref="V12:V16"/>
    <mergeCell ref="AB12:AB16"/>
    <mergeCell ref="AC12:AC16"/>
    <mergeCell ref="A17:A20"/>
    <mergeCell ref="K17:K20"/>
    <mergeCell ref="V17:V20"/>
    <mergeCell ref="AB17:AB20"/>
    <mergeCell ref="AC17:AC20"/>
    <mergeCell ref="A21:A25"/>
    <mergeCell ref="K21:K25"/>
    <mergeCell ref="V21:V25"/>
    <mergeCell ref="AB21:AB25"/>
    <mergeCell ref="AC21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117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0.61</v>
      </c>
      <c r="B6" s="184" t="s">
        <v>118</v>
      </c>
      <c r="C6" s="184" t="s">
        <v>58</v>
      </c>
      <c r="D6" s="184" t="s">
        <v>119</v>
      </c>
      <c r="E6" s="184"/>
      <c r="F6" s="184"/>
      <c r="G6" s="184" t="s">
        <v>61</v>
      </c>
      <c r="H6" s="87" t="s">
        <v>120</v>
      </c>
      <c r="I6" s="87" t="s">
        <v>121</v>
      </c>
      <c r="J6" s="186" t="s">
        <v>122</v>
      </c>
      <c r="K6" s="176">
        <v>200000</v>
      </c>
      <c r="L6" s="79">
        <v>16</v>
      </c>
      <c r="M6" s="79">
        <v>0</v>
      </c>
      <c r="N6" s="79">
        <v>56</v>
      </c>
      <c r="O6" s="88">
        <v>5</v>
      </c>
      <c r="P6" s="89">
        <v>0</v>
      </c>
      <c r="Q6" s="90">
        <f>O6+P6</f>
        <v>5</v>
      </c>
      <c r="R6" s="80">
        <f>IFERROR(Q6/N6,"-")</f>
        <v>0.089285714285714</v>
      </c>
      <c r="S6" s="79">
        <v>2</v>
      </c>
      <c r="T6" s="79">
        <v>2</v>
      </c>
      <c r="U6" s="80">
        <f>IFERROR(T6/(Q6),"-")</f>
        <v>0.4</v>
      </c>
      <c r="V6" s="81">
        <f>IFERROR(K6/SUM(Q6:Q9),"-")</f>
        <v>11111.111111111</v>
      </c>
      <c r="W6" s="82">
        <v>2</v>
      </c>
      <c r="X6" s="80">
        <f>IF(Q6=0,"-",W6/Q6)</f>
        <v>0.4</v>
      </c>
      <c r="Y6" s="181">
        <v>16000</v>
      </c>
      <c r="Z6" s="182">
        <f>IFERROR(Y6/Q6,"-")</f>
        <v>3200</v>
      </c>
      <c r="AA6" s="182">
        <f>IFERROR(Y6/W6,"-")</f>
        <v>8000</v>
      </c>
      <c r="AB6" s="176">
        <f>SUM(Y6:Y9)-SUM(K6:K9)</f>
        <v>-78000</v>
      </c>
      <c r="AC6" s="83">
        <f>SUM(Y6:Y9)/SUM(K6:K9)</f>
        <v>0.61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0.2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0.6</v>
      </c>
      <c r="BQ6" s="118">
        <v>1</v>
      </c>
      <c r="BR6" s="119">
        <f>IFERROR(BQ6/BO6,"-")</f>
        <v>0.33333333333333</v>
      </c>
      <c r="BS6" s="120">
        <v>3000</v>
      </c>
      <c r="BT6" s="121">
        <f>IFERROR(BS6/BO6,"-")</f>
        <v>1000</v>
      </c>
      <c r="BU6" s="122">
        <v>1</v>
      </c>
      <c r="BV6" s="122"/>
      <c r="BW6" s="122"/>
      <c r="BX6" s="123">
        <v>1</v>
      </c>
      <c r="BY6" s="124">
        <f>IF(Q6=0,"",IF(BX6=0,"",(BX6/Q6)))</f>
        <v>0.2</v>
      </c>
      <c r="BZ6" s="125">
        <v>1</v>
      </c>
      <c r="CA6" s="126">
        <f>IFERROR(BZ6/BX6,"-")</f>
        <v>1</v>
      </c>
      <c r="CB6" s="127">
        <v>13000</v>
      </c>
      <c r="CC6" s="128">
        <f>IFERROR(CB6/BX6,"-")</f>
        <v>13000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16000</v>
      </c>
      <c r="CR6" s="138">
        <v>13000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123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33</v>
      </c>
      <c r="M7" s="79">
        <v>24</v>
      </c>
      <c r="N7" s="79">
        <v>4</v>
      </c>
      <c r="O7" s="88">
        <v>8</v>
      </c>
      <c r="P7" s="89">
        <v>0</v>
      </c>
      <c r="Q7" s="90">
        <f>O7+P7</f>
        <v>8</v>
      </c>
      <c r="R7" s="80">
        <f>IFERROR(Q7/N7,"-")</f>
        <v>2</v>
      </c>
      <c r="S7" s="79">
        <v>2</v>
      </c>
      <c r="T7" s="79">
        <v>2</v>
      </c>
      <c r="U7" s="80">
        <f>IFERROR(T7/(Q7),"-")</f>
        <v>0.25</v>
      </c>
      <c r="V7" s="81"/>
      <c r="W7" s="82">
        <v>1</v>
      </c>
      <c r="X7" s="80">
        <f>IF(Q7=0,"-",W7/Q7)</f>
        <v>0.125</v>
      </c>
      <c r="Y7" s="181">
        <v>106000</v>
      </c>
      <c r="Z7" s="182">
        <f>IFERROR(Y7/Q7,"-")</f>
        <v>13250</v>
      </c>
      <c r="AA7" s="182">
        <f>IFERROR(Y7/W7,"-")</f>
        <v>106000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0.625</v>
      </c>
      <c r="BQ7" s="118">
        <v>1</v>
      </c>
      <c r="BR7" s="119">
        <f>IFERROR(BQ7/BO7,"-")</f>
        <v>0.2</v>
      </c>
      <c r="BS7" s="120">
        <v>106000</v>
      </c>
      <c r="BT7" s="121">
        <f>IFERROR(BS7/BO7,"-")</f>
        <v>21200</v>
      </c>
      <c r="BU7" s="122"/>
      <c r="BV7" s="122"/>
      <c r="BW7" s="122">
        <v>1</v>
      </c>
      <c r="BX7" s="123">
        <v>1</v>
      </c>
      <c r="BY7" s="124">
        <f>IF(Q7=0,"",IF(BX7=0,"",(BX7/Q7)))</f>
        <v>0.125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0.125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106000</v>
      </c>
      <c r="CR7" s="138">
        <v>106000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124</v>
      </c>
      <c r="C8" s="184" t="s">
        <v>58</v>
      </c>
      <c r="D8" s="184" t="s">
        <v>119</v>
      </c>
      <c r="E8" s="184"/>
      <c r="F8" s="184"/>
      <c r="G8" s="184" t="s">
        <v>61</v>
      </c>
      <c r="H8" s="87" t="s">
        <v>120</v>
      </c>
      <c r="I8" s="87" t="s">
        <v>121</v>
      </c>
      <c r="J8" s="87"/>
      <c r="K8" s="176"/>
      <c r="L8" s="79">
        <v>10</v>
      </c>
      <c r="M8" s="79">
        <v>0</v>
      </c>
      <c r="N8" s="79">
        <v>28</v>
      </c>
      <c r="O8" s="88">
        <v>4</v>
      </c>
      <c r="P8" s="89">
        <v>0</v>
      </c>
      <c r="Q8" s="90">
        <f>O8+P8</f>
        <v>4</v>
      </c>
      <c r="R8" s="80">
        <f>IFERROR(Q8/N8,"-")</f>
        <v>0.14285714285714</v>
      </c>
      <c r="S8" s="79">
        <v>2</v>
      </c>
      <c r="T8" s="79">
        <v>1</v>
      </c>
      <c r="U8" s="80">
        <f>IFERROR(T8/(Q8),"-")</f>
        <v>0.25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0.25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125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34</v>
      </c>
      <c r="M9" s="79">
        <v>15</v>
      </c>
      <c r="N9" s="79">
        <v>4</v>
      </c>
      <c r="O9" s="88">
        <v>1</v>
      </c>
      <c r="P9" s="89">
        <v>0</v>
      </c>
      <c r="Q9" s="90">
        <f>O9+P9</f>
        <v>1</v>
      </c>
      <c r="R9" s="80">
        <f>IFERROR(Q9/N9,"-")</f>
        <v>0.25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0.5125</v>
      </c>
      <c r="B10" s="184" t="s">
        <v>126</v>
      </c>
      <c r="C10" s="184" t="s">
        <v>58</v>
      </c>
      <c r="D10" s="184" t="s">
        <v>127</v>
      </c>
      <c r="E10" s="184" t="s">
        <v>128</v>
      </c>
      <c r="F10" s="184" t="s">
        <v>60</v>
      </c>
      <c r="G10" s="184" t="s">
        <v>61</v>
      </c>
      <c r="H10" s="87" t="s">
        <v>129</v>
      </c>
      <c r="I10" s="87" t="s">
        <v>130</v>
      </c>
      <c r="J10" s="87" t="s">
        <v>131</v>
      </c>
      <c r="K10" s="176">
        <v>80000</v>
      </c>
      <c r="L10" s="79">
        <v>20</v>
      </c>
      <c r="M10" s="79">
        <v>0</v>
      </c>
      <c r="N10" s="79">
        <v>61</v>
      </c>
      <c r="O10" s="88">
        <v>13</v>
      </c>
      <c r="P10" s="89">
        <v>0</v>
      </c>
      <c r="Q10" s="90">
        <f>O10+P10</f>
        <v>13</v>
      </c>
      <c r="R10" s="80">
        <f>IFERROR(Q10/N10,"-")</f>
        <v>0.21311475409836</v>
      </c>
      <c r="S10" s="79">
        <v>2</v>
      </c>
      <c r="T10" s="79">
        <v>4</v>
      </c>
      <c r="U10" s="80">
        <f>IFERROR(T10/(Q10),"-")</f>
        <v>0.30769230769231</v>
      </c>
      <c r="V10" s="81">
        <f>IFERROR(K10/SUM(Q10:Q11),"-")</f>
        <v>3076.9230769231</v>
      </c>
      <c r="W10" s="82">
        <v>2</v>
      </c>
      <c r="X10" s="80">
        <f>IF(Q10=0,"-",W10/Q10)</f>
        <v>0.15384615384615</v>
      </c>
      <c r="Y10" s="181">
        <v>18000</v>
      </c>
      <c r="Z10" s="182">
        <f>IFERROR(Y10/Q10,"-")</f>
        <v>1384.6153846154</v>
      </c>
      <c r="AA10" s="182">
        <f>IFERROR(Y10/W10,"-")</f>
        <v>9000</v>
      </c>
      <c r="AB10" s="176">
        <f>SUM(Y10:Y11)-SUM(K10:K11)</f>
        <v>-39000</v>
      </c>
      <c r="AC10" s="83">
        <f>SUM(Y10:Y11)/SUM(K10:K11)</f>
        <v>0.5125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3</v>
      </c>
      <c r="AO10" s="98">
        <f>IF(Q10=0,"",IF(AN10=0,"",(AN10/Q10)))</f>
        <v>0.23076923076923</v>
      </c>
      <c r="AP10" s="97">
        <v>1</v>
      </c>
      <c r="AQ10" s="99">
        <f>IFERROR(AP10/AN10,"-")</f>
        <v>0.33333333333333</v>
      </c>
      <c r="AR10" s="100">
        <v>3000</v>
      </c>
      <c r="AS10" s="101">
        <f>IFERROR(AR10/AN10,"-")</f>
        <v>1000</v>
      </c>
      <c r="AT10" s="102">
        <v>1</v>
      </c>
      <c r="AU10" s="102"/>
      <c r="AV10" s="102"/>
      <c r="AW10" s="103">
        <v>3</v>
      </c>
      <c r="AX10" s="104">
        <f>IF(Q10=0,"",IF(AW10=0,"",(AW10/Q10)))</f>
        <v>0.23076923076923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3</v>
      </c>
      <c r="BG10" s="110">
        <f>IF(Q10=0,"",IF(BF10=0,"",(BF10/Q10)))</f>
        <v>0.23076923076923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4</v>
      </c>
      <c r="BP10" s="117">
        <f>IF(Q10=0,"",IF(BO10=0,"",(BO10/Q10)))</f>
        <v>0.30769230769231</v>
      </c>
      <c r="BQ10" s="118">
        <v>1</v>
      </c>
      <c r="BR10" s="119">
        <f>IFERROR(BQ10/BO10,"-")</f>
        <v>0.25</v>
      </c>
      <c r="BS10" s="120">
        <v>15000</v>
      </c>
      <c r="BT10" s="121">
        <f>IFERROR(BS10/BO10,"-")</f>
        <v>3750</v>
      </c>
      <c r="BU10" s="122"/>
      <c r="BV10" s="122"/>
      <c r="BW10" s="122">
        <v>1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18000</v>
      </c>
      <c r="CR10" s="138">
        <v>15000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132</v>
      </c>
      <c r="C11" s="184" t="s">
        <v>58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63</v>
      </c>
      <c r="M11" s="79">
        <v>31</v>
      </c>
      <c r="N11" s="79">
        <v>14</v>
      </c>
      <c r="O11" s="88">
        <v>13</v>
      </c>
      <c r="P11" s="89">
        <v>0</v>
      </c>
      <c r="Q11" s="90">
        <f>O11+P11</f>
        <v>13</v>
      </c>
      <c r="R11" s="80">
        <f>IFERROR(Q11/N11,"-")</f>
        <v>0.92857142857143</v>
      </c>
      <c r="S11" s="79">
        <v>2</v>
      </c>
      <c r="T11" s="79">
        <v>3</v>
      </c>
      <c r="U11" s="80">
        <f>IFERROR(T11/(Q11),"-")</f>
        <v>0.23076923076923</v>
      </c>
      <c r="V11" s="81"/>
      <c r="W11" s="82">
        <v>2</v>
      </c>
      <c r="X11" s="80">
        <f>IF(Q11=0,"-",W11/Q11)</f>
        <v>0.15384615384615</v>
      </c>
      <c r="Y11" s="181">
        <v>23000</v>
      </c>
      <c r="Z11" s="182">
        <f>IFERROR(Y11/Q11,"-")</f>
        <v>1769.2307692308</v>
      </c>
      <c r="AA11" s="182">
        <f>IFERROR(Y11/W11,"-")</f>
        <v>11500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2</v>
      </c>
      <c r="AO11" s="98">
        <f>IF(Q11=0,"",IF(AN11=0,"",(AN11/Q11)))</f>
        <v>0.15384615384615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0.076923076923077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8</v>
      </c>
      <c r="BG11" s="110">
        <f>IF(Q11=0,"",IF(BF11=0,"",(BF11/Q11)))</f>
        <v>0.61538461538462</v>
      </c>
      <c r="BH11" s="109">
        <v>1</v>
      </c>
      <c r="BI11" s="111">
        <f>IFERROR(BH11/BF11,"-")</f>
        <v>0.125</v>
      </c>
      <c r="BJ11" s="112">
        <v>20000</v>
      </c>
      <c r="BK11" s="113">
        <f>IFERROR(BJ11/BF11,"-")</f>
        <v>2500</v>
      </c>
      <c r="BL11" s="114"/>
      <c r="BM11" s="114"/>
      <c r="BN11" s="114">
        <v>1</v>
      </c>
      <c r="BO11" s="116">
        <v>1</v>
      </c>
      <c r="BP11" s="117">
        <f>IF(Q11=0,"",IF(BO11=0,"",(BO11/Q11)))</f>
        <v>0.076923076923077</v>
      </c>
      <c r="BQ11" s="118">
        <v>1</v>
      </c>
      <c r="BR11" s="119">
        <f>IFERROR(BQ11/BO11,"-")</f>
        <v>1</v>
      </c>
      <c r="BS11" s="120">
        <v>3000</v>
      </c>
      <c r="BT11" s="121">
        <f>IFERROR(BS11/BO11,"-")</f>
        <v>3000</v>
      </c>
      <c r="BU11" s="122">
        <v>1</v>
      </c>
      <c r="BV11" s="122"/>
      <c r="BW11" s="122"/>
      <c r="BX11" s="123">
        <v>1</v>
      </c>
      <c r="BY11" s="124">
        <f>IF(Q11=0,"",IF(BX11=0,"",(BX11/Q11)))</f>
        <v>0.076923076923077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23000</v>
      </c>
      <c r="CR11" s="138">
        <v>20000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9.1384615384615</v>
      </c>
      <c r="B12" s="184" t="s">
        <v>133</v>
      </c>
      <c r="C12" s="184" t="s">
        <v>58</v>
      </c>
      <c r="D12" s="184" t="s">
        <v>134</v>
      </c>
      <c r="E12" s="184" t="s">
        <v>95</v>
      </c>
      <c r="F12" s="184" t="s">
        <v>60</v>
      </c>
      <c r="G12" s="184" t="s">
        <v>61</v>
      </c>
      <c r="H12" s="87" t="s">
        <v>135</v>
      </c>
      <c r="I12" s="87" t="s">
        <v>136</v>
      </c>
      <c r="J12" s="186" t="s">
        <v>137</v>
      </c>
      <c r="K12" s="176">
        <v>130000</v>
      </c>
      <c r="L12" s="79">
        <v>3</v>
      </c>
      <c r="M12" s="79">
        <v>0</v>
      </c>
      <c r="N12" s="79">
        <v>11</v>
      </c>
      <c r="O12" s="88">
        <v>2</v>
      </c>
      <c r="P12" s="89">
        <v>0</v>
      </c>
      <c r="Q12" s="90">
        <f>O12+P12</f>
        <v>2</v>
      </c>
      <c r="R12" s="80">
        <f>IFERROR(Q12/N12,"-")</f>
        <v>0.18181818181818</v>
      </c>
      <c r="S12" s="79">
        <v>1</v>
      </c>
      <c r="T12" s="79">
        <v>0</v>
      </c>
      <c r="U12" s="80">
        <f>IFERROR(T12/(Q12),"-")</f>
        <v>0</v>
      </c>
      <c r="V12" s="81">
        <f>IFERROR(K12/SUM(Q12:Q13),"-")</f>
        <v>14444.444444444</v>
      </c>
      <c r="W12" s="82">
        <v>1</v>
      </c>
      <c r="X12" s="80">
        <f>IF(Q12=0,"-",W12/Q12)</f>
        <v>0.5</v>
      </c>
      <c r="Y12" s="181">
        <v>5000</v>
      </c>
      <c r="Z12" s="182">
        <f>IFERROR(Y12/Q12,"-")</f>
        <v>2500</v>
      </c>
      <c r="AA12" s="182">
        <f>IFERROR(Y12/W12,"-")</f>
        <v>5000</v>
      </c>
      <c r="AB12" s="176">
        <f>SUM(Y12:Y13)-SUM(K12:K13)</f>
        <v>1058000</v>
      </c>
      <c r="AC12" s="83">
        <f>SUM(Y12:Y13)/SUM(K12:K13)</f>
        <v>9.1384615384615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2</v>
      </c>
      <c r="BP12" s="117">
        <f>IF(Q12=0,"",IF(BO12=0,"",(BO12/Q12)))</f>
        <v>1</v>
      </c>
      <c r="BQ12" s="118">
        <v>1</v>
      </c>
      <c r="BR12" s="119">
        <f>IFERROR(BQ12/BO12,"-")</f>
        <v>0.5</v>
      </c>
      <c r="BS12" s="120">
        <v>5000</v>
      </c>
      <c r="BT12" s="121">
        <f>IFERROR(BS12/BO12,"-")</f>
        <v>2500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5000</v>
      </c>
      <c r="CR12" s="138">
        <v>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138</v>
      </c>
      <c r="C13" s="184" t="s">
        <v>58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22</v>
      </c>
      <c r="M13" s="79">
        <v>14</v>
      </c>
      <c r="N13" s="79">
        <v>5</v>
      </c>
      <c r="O13" s="88">
        <v>7</v>
      </c>
      <c r="P13" s="89">
        <v>0</v>
      </c>
      <c r="Q13" s="90">
        <f>O13+P13</f>
        <v>7</v>
      </c>
      <c r="R13" s="80">
        <f>IFERROR(Q13/N13,"-")</f>
        <v>1.4</v>
      </c>
      <c r="S13" s="79">
        <v>2</v>
      </c>
      <c r="T13" s="79">
        <v>0</v>
      </c>
      <c r="U13" s="80">
        <f>IFERROR(T13/(Q13),"-")</f>
        <v>0</v>
      </c>
      <c r="V13" s="81"/>
      <c r="W13" s="82">
        <v>2</v>
      </c>
      <c r="X13" s="80">
        <f>IF(Q13=0,"-",W13/Q13)</f>
        <v>0.28571428571429</v>
      </c>
      <c r="Y13" s="181">
        <v>1183000</v>
      </c>
      <c r="Z13" s="182">
        <f>IFERROR(Y13/Q13,"-")</f>
        <v>169000</v>
      </c>
      <c r="AA13" s="182">
        <f>IFERROR(Y13/W13,"-")</f>
        <v>591500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2</v>
      </c>
      <c r="BG13" s="110">
        <f>IF(Q13=0,"",IF(BF13=0,"",(BF13/Q13)))</f>
        <v>0.28571428571429</v>
      </c>
      <c r="BH13" s="109">
        <v>1</v>
      </c>
      <c r="BI13" s="111">
        <f>IFERROR(BH13/BF13,"-")</f>
        <v>0.5</v>
      </c>
      <c r="BJ13" s="112">
        <v>1150000</v>
      </c>
      <c r="BK13" s="113">
        <f>IFERROR(BJ13/BF13,"-")</f>
        <v>575000</v>
      </c>
      <c r="BL13" s="114"/>
      <c r="BM13" s="114"/>
      <c r="BN13" s="114">
        <v>1</v>
      </c>
      <c r="BO13" s="116">
        <v>5</v>
      </c>
      <c r="BP13" s="117">
        <f>IF(Q13=0,"",IF(BO13=0,"",(BO13/Q13)))</f>
        <v>0.71428571428571</v>
      </c>
      <c r="BQ13" s="118">
        <v>1</v>
      </c>
      <c r="BR13" s="119">
        <f>IFERROR(BQ13/BO13,"-")</f>
        <v>0.2</v>
      </c>
      <c r="BS13" s="120">
        <v>33000</v>
      </c>
      <c r="BT13" s="121">
        <f>IFERROR(BS13/BO13,"-")</f>
        <v>6600</v>
      </c>
      <c r="BU13" s="122"/>
      <c r="BV13" s="122"/>
      <c r="BW13" s="122">
        <v>1</v>
      </c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1183000</v>
      </c>
      <c r="CR13" s="138">
        <v>1150000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3.9888888888889</v>
      </c>
      <c r="B14" s="184" t="s">
        <v>139</v>
      </c>
      <c r="C14" s="184" t="s">
        <v>58</v>
      </c>
      <c r="D14" s="184" t="s">
        <v>140</v>
      </c>
      <c r="E14" s="184" t="s">
        <v>95</v>
      </c>
      <c r="F14" s="184" t="s">
        <v>60</v>
      </c>
      <c r="G14" s="184" t="s">
        <v>61</v>
      </c>
      <c r="H14" s="87" t="s">
        <v>141</v>
      </c>
      <c r="I14" s="87" t="s">
        <v>136</v>
      </c>
      <c r="J14" s="87" t="s">
        <v>142</v>
      </c>
      <c r="K14" s="176">
        <v>90000</v>
      </c>
      <c r="L14" s="79">
        <v>9</v>
      </c>
      <c r="M14" s="79">
        <v>0</v>
      </c>
      <c r="N14" s="79">
        <v>37</v>
      </c>
      <c r="O14" s="88">
        <v>4</v>
      </c>
      <c r="P14" s="89">
        <v>0</v>
      </c>
      <c r="Q14" s="90">
        <f>O14+P14</f>
        <v>4</v>
      </c>
      <c r="R14" s="80">
        <f>IFERROR(Q14/N14,"-")</f>
        <v>0.10810810810811</v>
      </c>
      <c r="S14" s="79">
        <v>1</v>
      </c>
      <c r="T14" s="79">
        <v>1</v>
      </c>
      <c r="U14" s="80">
        <f>IFERROR(T14/(Q14),"-")</f>
        <v>0.25</v>
      </c>
      <c r="V14" s="81">
        <f>IFERROR(K14/SUM(Q14:Q15),"-")</f>
        <v>11250</v>
      </c>
      <c r="W14" s="82">
        <v>2</v>
      </c>
      <c r="X14" s="80">
        <f>IF(Q14=0,"-",W14/Q14)</f>
        <v>0.5</v>
      </c>
      <c r="Y14" s="181">
        <v>118000</v>
      </c>
      <c r="Z14" s="182">
        <f>IFERROR(Y14/Q14,"-")</f>
        <v>29500</v>
      </c>
      <c r="AA14" s="182">
        <f>IFERROR(Y14/W14,"-")</f>
        <v>59000</v>
      </c>
      <c r="AB14" s="176">
        <f>SUM(Y14:Y15)-SUM(K14:K15)</f>
        <v>269000</v>
      </c>
      <c r="AC14" s="83">
        <f>SUM(Y14:Y15)/SUM(K14:K15)</f>
        <v>3.9888888888889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1</v>
      </c>
      <c r="AO14" s="98">
        <f>IF(Q14=0,"",IF(AN14=0,"",(AN14/Q14)))</f>
        <v>0.25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0.5</v>
      </c>
      <c r="BQ14" s="118">
        <v>2</v>
      </c>
      <c r="BR14" s="119">
        <f>IFERROR(BQ14/BO14,"-")</f>
        <v>1</v>
      </c>
      <c r="BS14" s="120">
        <v>118000</v>
      </c>
      <c r="BT14" s="121">
        <f>IFERROR(BS14/BO14,"-")</f>
        <v>59000</v>
      </c>
      <c r="BU14" s="122">
        <v>1</v>
      </c>
      <c r="BV14" s="122"/>
      <c r="BW14" s="122">
        <v>1</v>
      </c>
      <c r="BX14" s="123">
        <v>1</v>
      </c>
      <c r="BY14" s="124">
        <f>IF(Q14=0,"",IF(BX14=0,"",(BX14/Q14)))</f>
        <v>0.25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118000</v>
      </c>
      <c r="CR14" s="138">
        <v>113000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143</v>
      </c>
      <c r="C15" s="184" t="s">
        <v>58</v>
      </c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34</v>
      </c>
      <c r="M15" s="79">
        <v>17</v>
      </c>
      <c r="N15" s="79">
        <v>14</v>
      </c>
      <c r="O15" s="88">
        <v>4</v>
      </c>
      <c r="P15" s="89">
        <v>0</v>
      </c>
      <c r="Q15" s="90">
        <f>O15+P15</f>
        <v>4</v>
      </c>
      <c r="R15" s="80">
        <f>IFERROR(Q15/N15,"-")</f>
        <v>0.28571428571429</v>
      </c>
      <c r="S15" s="79">
        <v>0</v>
      </c>
      <c r="T15" s="79">
        <v>1</v>
      </c>
      <c r="U15" s="80">
        <f>IFERROR(T15/(Q15),"-")</f>
        <v>0.25</v>
      </c>
      <c r="V15" s="81"/>
      <c r="W15" s="82">
        <v>1</v>
      </c>
      <c r="X15" s="80">
        <f>IF(Q15=0,"-",W15/Q15)</f>
        <v>0.25</v>
      </c>
      <c r="Y15" s="181">
        <v>241000</v>
      </c>
      <c r="Z15" s="182">
        <f>IFERROR(Y15/Q15,"-")</f>
        <v>60250</v>
      </c>
      <c r="AA15" s="182">
        <f>IFERROR(Y15/W15,"-")</f>
        <v>241000</v>
      </c>
      <c r="AB15" s="176"/>
      <c r="AC15" s="83"/>
      <c r="AD15" s="77"/>
      <c r="AE15" s="91">
        <v>1</v>
      </c>
      <c r="AF15" s="92">
        <f>IF(Q15=0,"",IF(AE15=0,"",(AE15/Q15)))</f>
        <v>0.25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0.25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0.25</v>
      </c>
      <c r="BZ15" s="125">
        <v>1</v>
      </c>
      <c r="CA15" s="126">
        <f>IFERROR(BZ15/BX15,"-")</f>
        <v>1</v>
      </c>
      <c r="CB15" s="127">
        <v>241000</v>
      </c>
      <c r="CC15" s="128">
        <f>IFERROR(CB15/BX15,"-")</f>
        <v>241000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241000</v>
      </c>
      <c r="CR15" s="138">
        <v>241000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2.224</v>
      </c>
      <c r="B16" s="184" t="s">
        <v>144</v>
      </c>
      <c r="C16" s="184" t="s">
        <v>145</v>
      </c>
      <c r="D16" s="184" t="s">
        <v>146</v>
      </c>
      <c r="E16" s="184" t="s">
        <v>147</v>
      </c>
      <c r="F16" s="184"/>
      <c r="G16" s="184" t="s">
        <v>61</v>
      </c>
      <c r="H16" s="87" t="s">
        <v>148</v>
      </c>
      <c r="I16" s="87" t="s">
        <v>149</v>
      </c>
      <c r="J16" s="87" t="s">
        <v>150</v>
      </c>
      <c r="K16" s="176">
        <v>125000</v>
      </c>
      <c r="L16" s="79">
        <v>7</v>
      </c>
      <c r="M16" s="79">
        <v>0</v>
      </c>
      <c r="N16" s="79">
        <v>44</v>
      </c>
      <c r="O16" s="88">
        <v>3</v>
      </c>
      <c r="P16" s="89">
        <v>0</v>
      </c>
      <c r="Q16" s="90">
        <f>O16+P16</f>
        <v>3</v>
      </c>
      <c r="R16" s="80">
        <f>IFERROR(Q16/N16,"-")</f>
        <v>0.068181818181818</v>
      </c>
      <c r="S16" s="79">
        <v>1</v>
      </c>
      <c r="T16" s="79">
        <v>0</v>
      </c>
      <c r="U16" s="80">
        <f>IFERROR(T16/(Q16),"-")</f>
        <v>0</v>
      </c>
      <c r="V16" s="81">
        <f>IFERROR(K16/SUM(Q16:Q17),"-")</f>
        <v>25000</v>
      </c>
      <c r="W16" s="82">
        <v>1</v>
      </c>
      <c r="X16" s="80">
        <f>IF(Q16=0,"-",W16/Q16)</f>
        <v>0.33333333333333</v>
      </c>
      <c r="Y16" s="181">
        <v>20000</v>
      </c>
      <c r="Z16" s="182">
        <f>IFERROR(Y16/Q16,"-")</f>
        <v>6666.6666666667</v>
      </c>
      <c r="AA16" s="182">
        <f>IFERROR(Y16/W16,"-")</f>
        <v>20000</v>
      </c>
      <c r="AB16" s="176">
        <f>SUM(Y16:Y17)-SUM(K16:K17)</f>
        <v>153000</v>
      </c>
      <c r="AC16" s="83">
        <f>SUM(Y16:Y17)/SUM(K16:K17)</f>
        <v>2.224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0.66666666666667</v>
      </c>
      <c r="BQ16" s="118">
        <v>1</v>
      </c>
      <c r="BR16" s="119">
        <f>IFERROR(BQ16/BO16,"-")</f>
        <v>0.5</v>
      </c>
      <c r="BS16" s="120">
        <v>20000</v>
      </c>
      <c r="BT16" s="121">
        <f>IFERROR(BS16/BO16,"-")</f>
        <v>10000</v>
      </c>
      <c r="BU16" s="122"/>
      <c r="BV16" s="122"/>
      <c r="BW16" s="122">
        <v>1</v>
      </c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20000</v>
      </c>
      <c r="CR16" s="138">
        <v>20000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151</v>
      </c>
      <c r="C17" s="184" t="s">
        <v>145</v>
      </c>
      <c r="D17" s="184"/>
      <c r="E17" s="184"/>
      <c r="F17" s="184"/>
      <c r="G17" s="184" t="s">
        <v>66</v>
      </c>
      <c r="H17" s="87"/>
      <c r="I17" s="87"/>
      <c r="J17" s="87"/>
      <c r="K17" s="176"/>
      <c r="L17" s="79">
        <v>13</v>
      </c>
      <c r="M17" s="79">
        <v>11</v>
      </c>
      <c r="N17" s="79">
        <v>1</v>
      </c>
      <c r="O17" s="88">
        <v>2</v>
      </c>
      <c r="P17" s="89">
        <v>0</v>
      </c>
      <c r="Q17" s="90">
        <f>O17+P17</f>
        <v>2</v>
      </c>
      <c r="R17" s="80">
        <f>IFERROR(Q17/N17,"-")</f>
        <v>2</v>
      </c>
      <c r="S17" s="79">
        <v>1</v>
      </c>
      <c r="T17" s="79">
        <v>0</v>
      </c>
      <c r="U17" s="80">
        <f>IFERROR(T17/(Q17),"-")</f>
        <v>0</v>
      </c>
      <c r="V17" s="81"/>
      <c r="W17" s="82">
        <v>1</v>
      </c>
      <c r="X17" s="80">
        <f>IF(Q17=0,"-",W17/Q17)</f>
        <v>0.5</v>
      </c>
      <c r="Y17" s="181">
        <v>258000</v>
      </c>
      <c r="Z17" s="182">
        <f>IFERROR(Y17/Q17,"-")</f>
        <v>129000</v>
      </c>
      <c r="AA17" s="182">
        <f>IFERROR(Y17/W17,"-")</f>
        <v>258000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0.5</v>
      </c>
      <c r="BQ17" s="118">
        <v>1</v>
      </c>
      <c r="BR17" s="119">
        <f>IFERROR(BQ17/BO17,"-")</f>
        <v>1</v>
      </c>
      <c r="BS17" s="120">
        <v>258000</v>
      </c>
      <c r="BT17" s="121">
        <f>IFERROR(BS17/BO17,"-")</f>
        <v>258000</v>
      </c>
      <c r="BU17" s="122"/>
      <c r="BV17" s="122"/>
      <c r="BW17" s="122">
        <v>1</v>
      </c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258000</v>
      </c>
      <c r="CR17" s="138">
        <v>258000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15.109090909091</v>
      </c>
      <c r="B18" s="184" t="s">
        <v>152</v>
      </c>
      <c r="C18" s="184" t="s">
        <v>145</v>
      </c>
      <c r="D18" s="184" t="s">
        <v>153</v>
      </c>
      <c r="E18" s="184" t="s">
        <v>154</v>
      </c>
      <c r="F18" s="184"/>
      <c r="G18" s="184" t="s">
        <v>61</v>
      </c>
      <c r="H18" s="87" t="s">
        <v>155</v>
      </c>
      <c r="I18" s="87" t="s">
        <v>156</v>
      </c>
      <c r="J18" s="87" t="s">
        <v>157</v>
      </c>
      <c r="K18" s="176">
        <v>55000</v>
      </c>
      <c r="L18" s="79">
        <v>19</v>
      </c>
      <c r="M18" s="79">
        <v>0</v>
      </c>
      <c r="N18" s="79">
        <v>56</v>
      </c>
      <c r="O18" s="88">
        <v>11</v>
      </c>
      <c r="P18" s="89">
        <v>0</v>
      </c>
      <c r="Q18" s="90">
        <f>O18+P18</f>
        <v>11</v>
      </c>
      <c r="R18" s="80">
        <f>IFERROR(Q18/N18,"-")</f>
        <v>0.19642857142857</v>
      </c>
      <c r="S18" s="79">
        <v>2</v>
      </c>
      <c r="T18" s="79">
        <v>3</v>
      </c>
      <c r="U18" s="80">
        <f>IFERROR(T18/(Q18),"-")</f>
        <v>0.27272727272727</v>
      </c>
      <c r="V18" s="81">
        <f>IFERROR(K18/SUM(Q18:Q19),"-")</f>
        <v>3055.5555555556</v>
      </c>
      <c r="W18" s="82">
        <v>2</v>
      </c>
      <c r="X18" s="80">
        <f>IF(Q18=0,"-",W18/Q18)</f>
        <v>0.18181818181818</v>
      </c>
      <c r="Y18" s="181">
        <v>11000</v>
      </c>
      <c r="Z18" s="182">
        <f>IFERROR(Y18/Q18,"-")</f>
        <v>1000</v>
      </c>
      <c r="AA18" s="182">
        <f>IFERROR(Y18/W18,"-")</f>
        <v>5500</v>
      </c>
      <c r="AB18" s="176">
        <f>SUM(Y18:Y19)-SUM(K18:K19)</f>
        <v>776000</v>
      </c>
      <c r="AC18" s="83">
        <f>SUM(Y18:Y19)/SUM(K18:K19)</f>
        <v>15.109090909091</v>
      </c>
      <c r="AD18" s="77"/>
      <c r="AE18" s="91">
        <v>1</v>
      </c>
      <c r="AF18" s="92">
        <f>IF(Q18=0,"",IF(AE18=0,"",(AE18/Q18)))</f>
        <v>0.090909090909091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4</v>
      </c>
      <c r="AO18" s="98">
        <f>IF(Q18=0,"",IF(AN18=0,"",(AN18/Q18)))</f>
        <v>0.36363636363636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2</v>
      </c>
      <c r="AX18" s="104">
        <f>IF(Q18=0,"",IF(AW18=0,"",(AW18/Q18)))</f>
        <v>0.18181818181818</v>
      </c>
      <c r="AY18" s="103">
        <v>1</v>
      </c>
      <c r="AZ18" s="105">
        <f>IFERROR(AY18/AW18,"-")</f>
        <v>0.5</v>
      </c>
      <c r="BA18" s="106">
        <v>3000</v>
      </c>
      <c r="BB18" s="107">
        <f>IFERROR(BA18/AW18,"-")</f>
        <v>1500</v>
      </c>
      <c r="BC18" s="108">
        <v>1</v>
      </c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3</v>
      </c>
      <c r="BP18" s="117">
        <f>IF(Q18=0,"",IF(BO18=0,"",(BO18/Q18)))</f>
        <v>0.27272727272727</v>
      </c>
      <c r="BQ18" s="118">
        <v>1</v>
      </c>
      <c r="BR18" s="119">
        <f>IFERROR(BQ18/BO18,"-")</f>
        <v>0.33333333333333</v>
      </c>
      <c r="BS18" s="120">
        <v>8000</v>
      </c>
      <c r="BT18" s="121">
        <f>IFERROR(BS18/BO18,"-")</f>
        <v>2666.6666666667</v>
      </c>
      <c r="BU18" s="122"/>
      <c r="BV18" s="122">
        <v>1</v>
      </c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>
        <v>1</v>
      </c>
      <c r="CH18" s="131">
        <f>IF(Q18=0,"",IF(CG18=0,"",(CG18/Q18)))</f>
        <v>0.090909090909091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2</v>
      </c>
      <c r="CQ18" s="138">
        <v>11000</v>
      </c>
      <c r="CR18" s="138">
        <v>8000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158</v>
      </c>
      <c r="C19" s="184" t="s">
        <v>145</v>
      </c>
      <c r="D19" s="184"/>
      <c r="E19" s="184"/>
      <c r="F19" s="184"/>
      <c r="G19" s="184" t="s">
        <v>66</v>
      </c>
      <c r="H19" s="87"/>
      <c r="I19" s="87"/>
      <c r="J19" s="87"/>
      <c r="K19" s="176"/>
      <c r="L19" s="79">
        <v>16</v>
      </c>
      <c r="M19" s="79">
        <v>14</v>
      </c>
      <c r="N19" s="79">
        <v>12</v>
      </c>
      <c r="O19" s="88">
        <v>6</v>
      </c>
      <c r="P19" s="89">
        <v>1</v>
      </c>
      <c r="Q19" s="90">
        <f>O19+P19</f>
        <v>7</v>
      </c>
      <c r="R19" s="80">
        <f>IFERROR(Q19/N19,"-")</f>
        <v>0.58333333333333</v>
      </c>
      <c r="S19" s="79">
        <v>1</v>
      </c>
      <c r="T19" s="79">
        <v>0</v>
      </c>
      <c r="U19" s="80">
        <f>IFERROR(T19/(Q19),"-")</f>
        <v>0</v>
      </c>
      <c r="V19" s="81"/>
      <c r="W19" s="82">
        <v>1</v>
      </c>
      <c r="X19" s="80">
        <f>IF(Q19=0,"-",W19/Q19)</f>
        <v>0.14285714285714</v>
      </c>
      <c r="Y19" s="181">
        <v>820000</v>
      </c>
      <c r="Z19" s="182">
        <f>IFERROR(Y19/Q19,"-")</f>
        <v>117142.85714286</v>
      </c>
      <c r="AA19" s="182">
        <f>IFERROR(Y19/W19,"-")</f>
        <v>820000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0.14285714285714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2</v>
      </c>
      <c r="AX19" s="104">
        <f>IF(Q19=0,"",IF(AW19=0,"",(AW19/Q19)))</f>
        <v>0.28571428571429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1</v>
      </c>
      <c r="BG19" s="110">
        <f>IF(Q19=0,"",IF(BF19=0,"",(BF19/Q19)))</f>
        <v>0.14285714285714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3</v>
      </c>
      <c r="BY19" s="124">
        <f>IF(Q19=0,"",IF(BX19=0,"",(BX19/Q19)))</f>
        <v>0.42857142857143</v>
      </c>
      <c r="BZ19" s="125">
        <v>1</v>
      </c>
      <c r="CA19" s="126">
        <f>IFERROR(BZ19/BX19,"-")</f>
        <v>0.33333333333333</v>
      </c>
      <c r="CB19" s="127">
        <v>820000</v>
      </c>
      <c r="CC19" s="128">
        <f>IFERROR(CB19/BX19,"-")</f>
        <v>273333.33333333</v>
      </c>
      <c r="CD19" s="129"/>
      <c r="CE19" s="129"/>
      <c r="CF19" s="129">
        <v>1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820000</v>
      </c>
      <c r="CR19" s="138">
        <v>820000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>
        <f>AC20</f>
        <v>0.18181818181818</v>
      </c>
      <c r="B20" s="184" t="s">
        <v>159</v>
      </c>
      <c r="C20" s="184" t="s">
        <v>145</v>
      </c>
      <c r="D20" s="184" t="s">
        <v>160</v>
      </c>
      <c r="E20" s="184"/>
      <c r="F20" s="184"/>
      <c r="G20" s="184" t="s">
        <v>61</v>
      </c>
      <c r="H20" s="87" t="s">
        <v>161</v>
      </c>
      <c r="I20" s="87" t="s">
        <v>156</v>
      </c>
      <c r="J20" s="87" t="s">
        <v>162</v>
      </c>
      <c r="K20" s="176">
        <v>55000</v>
      </c>
      <c r="L20" s="79">
        <v>4</v>
      </c>
      <c r="M20" s="79">
        <v>0</v>
      </c>
      <c r="N20" s="79">
        <v>18</v>
      </c>
      <c r="O20" s="88">
        <v>2</v>
      </c>
      <c r="P20" s="89">
        <v>0</v>
      </c>
      <c r="Q20" s="90">
        <f>O20+P20</f>
        <v>2</v>
      </c>
      <c r="R20" s="80">
        <f>IFERROR(Q20/N20,"-")</f>
        <v>0.11111111111111</v>
      </c>
      <c r="S20" s="79">
        <v>0</v>
      </c>
      <c r="T20" s="79">
        <v>2</v>
      </c>
      <c r="U20" s="80">
        <f>IFERROR(T20/(Q20),"-")</f>
        <v>1</v>
      </c>
      <c r="V20" s="81">
        <f>IFERROR(K20/SUM(Q20:Q21),"-")</f>
        <v>9166.6666666667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-45000</v>
      </c>
      <c r="AC20" s="83">
        <f>SUM(Y20:Y21)/SUM(K20:K21)</f>
        <v>0.18181818181818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1</v>
      </c>
      <c r="AX20" s="104">
        <f>IF(Q20=0,"",IF(AW20=0,"",(AW20/Q20)))</f>
        <v>0.5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163</v>
      </c>
      <c r="C21" s="184" t="s">
        <v>145</v>
      </c>
      <c r="D21" s="184"/>
      <c r="E21" s="184"/>
      <c r="F21" s="184"/>
      <c r="G21" s="184" t="s">
        <v>66</v>
      </c>
      <c r="H21" s="87"/>
      <c r="I21" s="87"/>
      <c r="J21" s="87"/>
      <c r="K21" s="176"/>
      <c r="L21" s="79">
        <v>43</v>
      </c>
      <c r="M21" s="79">
        <v>25</v>
      </c>
      <c r="N21" s="79">
        <v>7</v>
      </c>
      <c r="O21" s="88">
        <v>4</v>
      </c>
      <c r="P21" s="89">
        <v>0</v>
      </c>
      <c r="Q21" s="90">
        <f>O21+P21</f>
        <v>4</v>
      </c>
      <c r="R21" s="80">
        <f>IFERROR(Q21/N21,"-")</f>
        <v>0.57142857142857</v>
      </c>
      <c r="S21" s="79">
        <v>1</v>
      </c>
      <c r="T21" s="79">
        <v>0</v>
      </c>
      <c r="U21" s="80">
        <f>IFERROR(T21/(Q21),"-")</f>
        <v>0</v>
      </c>
      <c r="V21" s="81"/>
      <c r="W21" s="82">
        <v>1</v>
      </c>
      <c r="X21" s="80">
        <f>IF(Q21=0,"-",W21/Q21)</f>
        <v>0.25</v>
      </c>
      <c r="Y21" s="181">
        <v>10000</v>
      </c>
      <c r="Z21" s="182">
        <f>IFERROR(Y21/Q21,"-")</f>
        <v>2500</v>
      </c>
      <c r="AA21" s="182">
        <f>IFERROR(Y21/W21,"-")</f>
        <v>10000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3</v>
      </c>
      <c r="BG21" s="110">
        <f>IF(Q21=0,"",IF(BF21=0,"",(BF21/Q21)))</f>
        <v>0.75</v>
      </c>
      <c r="BH21" s="109">
        <v>1</v>
      </c>
      <c r="BI21" s="111">
        <f>IFERROR(BH21/BF21,"-")</f>
        <v>0.33333333333333</v>
      </c>
      <c r="BJ21" s="112">
        <v>10000</v>
      </c>
      <c r="BK21" s="113">
        <f>IFERROR(BJ21/BF21,"-")</f>
        <v>3333.3333333333</v>
      </c>
      <c r="BL21" s="114">
        <v>1</v>
      </c>
      <c r="BM21" s="114"/>
      <c r="BN21" s="114"/>
      <c r="BO21" s="116">
        <v>1</v>
      </c>
      <c r="BP21" s="117">
        <f>IF(Q21=0,"",IF(BO21=0,"",(BO21/Q21)))</f>
        <v>0.25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10000</v>
      </c>
      <c r="CR21" s="138">
        <v>10000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30"/>
      <c r="B22" s="84"/>
      <c r="C22" s="84"/>
      <c r="D22" s="85"/>
      <c r="E22" s="85"/>
      <c r="F22" s="85"/>
      <c r="G22" s="86"/>
      <c r="H22" s="87"/>
      <c r="I22" s="87"/>
      <c r="J22" s="87"/>
      <c r="K22" s="177"/>
      <c r="L22" s="34"/>
      <c r="M22" s="34"/>
      <c r="N22" s="31"/>
      <c r="O22" s="23"/>
      <c r="P22" s="23"/>
      <c r="Q22" s="23"/>
      <c r="R22" s="32"/>
      <c r="S22" s="32"/>
      <c r="T22" s="23"/>
      <c r="U22" s="32"/>
      <c r="V22" s="25"/>
      <c r="W22" s="25"/>
      <c r="X22" s="25"/>
      <c r="Y22" s="183"/>
      <c r="Z22" s="183"/>
      <c r="AA22" s="183"/>
      <c r="AB22" s="183"/>
      <c r="AC22" s="33"/>
      <c r="AD22" s="57"/>
      <c r="AE22" s="61"/>
      <c r="AF22" s="62"/>
      <c r="AG22" s="61"/>
      <c r="AH22" s="65"/>
      <c r="AI22" s="66"/>
      <c r="AJ22" s="67"/>
      <c r="AK22" s="68"/>
      <c r="AL22" s="68"/>
      <c r="AM22" s="68"/>
      <c r="AN22" s="61"/>
      <c r="AO22" s="62"/>
      <c r="AP22" s="61"/>
      <c r="AQ22" s="65"/>
      <c r="AR22" s="66"/>
      <c r="AS22" s="67"/>
      <c r="AT22" s="68"/>
      <c r="AU22" s="68"/>
      <c r="AV22" s="68"/>
      <c r="AW22" s="61"/>
      <c r="AX22" s="62"/>
      <c r="AY22" s="61"/>
      <c r="AZ22" s="65"/>
      <c r="BA22" s="66"/>
      <c r="BB22" s="67"/>
      <c r="BC22" s="68"/>
      <c r="BD22" s="68"/>
      <c r="BE22" s="68"/>
      <c r="BF22" s="61"/>
      <c r="BG22" s="62"/>
      <c r="BH22" s="61"/>
      <c r="BI22" s="65"/>
      <c r="BJ22" s="66"/>
      <c r="BK22" s="67"/>
      <c r="BL22" s="68"/>
      <c r="BM22" s="68"/>
      <c r="BN22" s="68"/>
      <c r="BO22" s="63"/>
      <c r="BP22" s="64"/>
      <c r="BQ22" s="61"/>
      <c r="BR22" s="65"/>
      <c r="BS22" s="66"/>
      <c r="BT22" s="67"/>
      <c r="BU22" s="68"/>
      <c r="BV22" s="68"/>
      <c r="BW22" s="68"/>
      <c r="BX22" s="63"/>
      <c r="BY22" s="64"/>
      <c r="BZ22" s="61"/>
      <c r="CA22" s="65"/>
      <c r="CB22" s="66"/>
      <c r="CC22" s="67"/>
      <c r="CD22" s="68"/>
      <c r="CE22" s="68"/>
      <c r="CF22" s="68"/>
      <c r="CG22" s="63"/>
      <c r="CH22" s="64"/>
      <c r="CI22" s="61"/>
      <c r="CJ22" s="65"/>
      <c r="CK22" s="66"/>
      <c r="CL22" s="67"/>
      <c r="CM22" s="68"/>
      <c r="CN22" s="68"/>
      <c r="CO22" s="68"/>
      <c r="CP22" s="69"/>
      <c r="CQ22" s="66"/>
      <c r="CR22" s="66"/>
      <c r="CS22" s="66"/>
      <c r="CT22" s="70"/>
    </row>
    <row r="23" spans="1:99">
      <c r="A23" s="30"/>
      <c r="B23" s="37"/>
      <c r="C23" s="37"/>
      <c r="D23" s="21"/>
      <c r="E23" s="21"/>
      <c r="F23" s="21"/>
      <c r="G23" s="22"/>
      <c r="H23" s="36"/>
      <c r="I23" s="36"/>
      <c r="J23" s="73"/>
      <c r="K23" s="178"/>
      <c r="L23" s="34"/>
      <c r="M23" s="34"/>
      <c r="N23" s="31"/>
      <c r="O23" s="23"/>
      <c r="P23" s="23"/>
      <c r="Q23" s="23"/>
      <c r="R23" s="32"/>
      <c r="S23" s="32"/>
      <c r="T23" s="23"/>
      <c r="U23" s="32"/>
      <c r="V23" s="25"/>
      <c r="W23" s="25"/>
      <c r="X23" s="25"/>
      <c r="Y23" s="183"/>
      <c r="Z23" s="183"/>
      <c r="AA23" s="183"/>
      <c r="AB23" s="183"/>
      <c r="AC23" s="33"/>
      <c r="AD23" s="59"/>
      <c r="AE23" s="61"/>
      <c r="AF23" s="62"/>
      <c r="AG23" s="61"/>
      <c r="AH23" s="65"/>
      <c r="AI23" s="66"/>
      <c r="AJ23" s="67"/>
      <c r="AK23" s="68"/>
      <c r="AL23" s="68"/>
      <c r="AM23" s="68"/>
      <c r="AN23" s="61"/>
      <c r="AO23" s="62"/>
      <c r="AP23" s="61"/>
      <c r="AQ23" s="65"/>
      <c r="AR23" s="66"/>
      <c r="AS23" s="67"/>
      <c r="AT23" s="68"/>
      <c r="AU23" s="68"/>
      <c r="AV23" s="68"/>
      <c r="AW23" s="61"/>
      <c r="AX23" s="62"/>
      <c r="AY23" s="61"/>
      <c r="AZ23" s="65"/>
      <c r="BA23" s="66"/>
      <c r="BB23" s="67"/>
      <c r="BC23" s="68"/>
      <c r="BD23" s="68"/>
      <c r="BE23" s="68"/>
      <c r="BF23" s="61"/>
      <c r="BG23" s="62"/>
      <c r="BH23" s="61"/>
      <c r="BI23" s="65"/>
      <c r="BJ23" s="66"/>
      <c r="BK23" s="67"/>
      <c r="BL23" s="68"/>
      <c r="BM23" s="68"/>
      <c r="BN23" s="68"/>
      <c r="BO23" s="63"/>
      <c r="BP23" s="64"/>
      <c r="BQ23" s="61"/>
      <c r="BR23" s="65"/>
      <c r="BS23" s="66"/>
      <c r="BT23" s="67"/>
      <c r="BU23" s="68"/>
      <c r="BV23" s="68"/>
      <c r="BW23" s="68"/>
      <c r="BX23" s="63"/>
      <c r="BY23" s="64"/>
      <c r="BZ23" s="61"/>
      <c r="CA23" s="65"/>
      <c r="CB23" s="66"/>
      <c r="CC23" s="67"/>
      <c r="CD23" s="68"/>
      <c r="CE23" s="68"/>
      <c r="CF23" s="68"/>
      <c r="CG23" s="63"/>
      <c r="CH23" s="64"/>
      <c r="CI23" s="61"/>
      <c r="CJ23" s="65"/>
      <c r="CK23" s="66"/>
      <c r="CL23" s="67"/>
      <c r="CM23" s="68"/>
      <c r="CN23" s="68"/>
      <c r="CO23" s="68"/>
      <c r="CP23" s="69"/>
      <c r="CQ23" s="66"/>
      <c r="CR23" s="66"/>
      <c r="CS23" s="66"/>
      <c r="CT23" s="70"/>
    </row>
    <row r="24" spans="1:99">
      <c r="A24" s="19">
        <f>AC24</f>
        <v>3.8489795918367</v>
      </c>
      <c r="B24" s="39"/>
      <c r="C24" s="39"/>
      <c r="D24" s="39"/>
      <c r="E24" s="39"/>
      <c r="F24" s="39"/>
      <c r="G24" s="39"/>
      <c r="H24" s="40" t="s">
        <v>164</v>
      </c>
      <c r="I24" s="40"/>
      <c r="J24" s="40"/>
      <c r="K24" s="179">
        <f>SUM(K6:K23)</f>
        <v>735000</v>
      </c>
      <c r="L24" s="41">
        <f>SUM(L6:L23)</f>
        <v>346</v>
      </c>
      <c r="M24" s="41">
        <f>SUM(M6:M23)</f>
        <v>151</v>
      </c>
      <c r="N24" s="41">
        <f>SUM(N6:N23)</f>
        <v>372</v>
      </c>
      <c r="O24" s="41">
        <f>SUM(O6:O23)</f>
        <v>89</v>
      </c>
      <c r="P24" s="41">
        <f>SUM(P6:P23)</f>
        <v>1</v>
      </c>
      <c r="Q24" s="41">
        <f>SUM(Q6:Q23)</f>
        <v>90</v>
      </c>
      <c r="R24" s="42">
        <f>IFERROR(Q24/N24,"-")</f>
        <v>0.24193548387097</v>
      </c>
      <c r="S24" s="76">
        <f>SUM(S6:S23)</f>
        <v>20</v>
      </c>
      <c r="T24" s="76">
        <f>SUM(T6:T23)</f>
        <v>19</v>
      </c>
      <c r="U24" s="42">
        <f>IFERROR(S24/Q24,"-")</f>
        <v>0.22222222222222</v>
      </c>
      <c r="V24" s="43">
        <f>IFERROR(K24/Q24,"-")</f>
        <v>8166.6666666667</v>
      </c>
      <c r="W24" s="44">
        <f>SUM(W6:W23)</f>
        <v>19</v>
      </c>
      <c r="X24" s="42">
        <f>IFERROR(W24/Q24,"-")</f>
        <v>0.21111111111111</v>
      </c>
      <c r="Y24" s="179">
        <f>SUM(Y6:Y23)</f>
        <v>2829000</v>
      </c>
      <c r="Z24" s="179">
        <f>IFERROR(Y24/Q24,"-")</f>
        <v>31433.333333333</v>
      </c>
      <c r="AA24" s="179">
        <f>IFERROR(Y24/W24,"-")</f>
        <v>148894.73684211</v>
      </c>
      <c r="AB24" s="179">
        <f>Y24-K24</f>
        <v>2094000</v>
      </c>
      <c r="AC24" s="45">
        <f>Y24/K24</f>
        <v>3.8489795918367</v>
      </c>
      <c r="AD24" s="58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0.16923076923077</v>
      </c>
      <c r="B6" s="184" t="s">
        <v>166</v>
      </c>
      <c r="C6" s="184" t="s">
        <v>145</v>
      </c>
      <c r="D6" s="184" t="s">
        <v>167</v>
      </c>
      <c r="E6" s="184" t="s">
        <v>168</v>
      </c>
      <c r="F6" s="184" t="s">
        <v>169</v>
      </c>
      <c r="G6" s="184" t="s">
        <v>61</v>
      </c>
      <c r="H6" s="87" t="s">
        <v>170</v>
      </c>
      <c r="I6" s="87" t="s">
        <v>171</v>
      </c>
      <c r="J6" s="87" t="s">
        <v>172</v>
      </c>
      <c r="K6" s="176">
        <v>65000</v>
      </c>
      <c r="L6" s="79">
        <v>1</v>
      </c>
      <c r="M6" s="79">
        <v>0</v>
      </c>
      <c r="N6" s="79">
        <v>12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IFERROR(K6/SUM(Q6:Q7),"-")</f>
        <v>4333.3333333333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-54000</v>
      </c>
      <c r="AC6" s="83">
        <f>SUM(Y6:Y7)/SUM(K6:K7)</f>
        <v>0.16923076923077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173</v>
      </c>
      <c r="C7" s="184" t="s">
        <v>145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97</v>
      </c>
      <c r="M7" s="79">
        <v>76</v>
      </c>
      <c r="N7" s="79">
        <v>8</v>
      </c>
      <c r="O7" s="88">
        <v>13</v>
      </c>
      <c r="P7" s="89">
        <v>2</v>
      </c>
      <c r="Q7" s="90">
        <f>O7+P7</f>
        <v>15</v>
      </c>
      <c r="R7" s="80">
        <f>IFERROR(Q7/N7,"-")</f>
        <v>1.875</v>
      </c>
      <c r="S7" s="79">
        <v>3</v>
      </c>
      <c r="T7" s="79">
        <v>3</v>
      </c>
      <c r="U7" s="80">
        <f>IFERROR(T7/(Q7),"-")</f>
        <v>0.2</v>
      </c>
      <c r="V7" s="81"/>
      <c r="W7" s="82">
        <v>1</v>
      </c>
      <c r="X7" s="80">
        <f>IF(Q7=0,"-",W7/Q7)</f>
        <v>0.066666666666667</v>
      </c>
      <c r="Y7" s="181">
        <v>11000</v>
      </c>
      <c r="Z7" s="182">
        <f>IFERROR(Y7/Q7,"-")</f>
        <v>733.33333333333</v>
      </c>
      <c r="AA7" s="182">
        <f>IFERROR(Y7/W7,"-")</f>
        <v>11000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3</v>
      </c>
      <c r="AO7" s="98">
        <f>IF(Q7=0,"",IF(AN7=0,"",(AN7/Q7)))</f>
        <v>0.2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0.066666666666667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4</v>
      </c>
      <c r="BG7" s="110">
        <f>IF(Q7=0,"",IF(BF7=0,"",(BF7/Q7)))</f>
        <v>0.26666666666667</v>
      </c>
      <c r="BH7" s="109">
        <v>1</v>
      </c>
      <c r="BI7" s="111">
        <f>IFERROR(BH7/BF7,"-")</f>
        <v>0.25</v>
      </c>
      <c r="BJ7" s="112">
        <v>11000</v>
      </c>
      <c r="BK7" s="113">
        <f>IFERROR(BJ7/BF7,"-")</f>
        <v>2750</v>
      </c>
      <c r="BL7" s="114"/>
      <c r="BM7" s="114">
        <v>1</v>
      </c>
      <c r="BN7" s="114"/>
      <c r="BO7" s="116">
        <v>5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0.13333333333333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11000</v>
      </c>
      <c r="CR7" s="138">
        <v>11000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0.47692307692308</v>
      </c>
      <c r="B8" s="184" t="s">
        <v>174</v>
      </c>
      <c r="C8" s="184" t="s">
        <v>145</v>
      </c>
      <c r="D8" s="184" t="s">
        <v>167</v>
      </c>
      <c r="E8" s="184" t="s">
        <v>168</v>
      </c>
      <c r="F8" s="184" t="s">
        <v>175</v>
      </c>
      <c r="G8" s="184" t="s">
        <v>61</v>
      </c>
      <c r="H8" s="87" t="s">
        <v>176</v>
      </c>
      <c r="I8" s="87" t="s">
        <v>171</v>
      </c>
      <c r="J8" s="87" t="s">
        <v>177</v>
      </c>
      <c r="K8" s="176">
        <v>65000</v>
      </c>
      <c r="L8" s="79">
        <v>0</v>
      </c>
      <c r="M8" s="79">
        <v>0</v>
      </c>
      <c r="N8" s="79">
        <v>15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1805.5555555556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-34000</v>
      </c>
      <c r="AC8" s="83">
        <f>SUM(Y8:Y9)/SUM(K8:K9)</f>
        <v>0.47692307692308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178</v>
      </c>
      <c r="C9" s="184" t="s">
        <v>145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105</v>
      </c>
      <c r="M9" s="79">
        <v>87</v>
      </c>
      <c r="N9" s="79">
        <v>58</v>
      </c>
      <c r="O9" s="88">
        <v>33</v>
      </c>
      <c r="P9" s="89">
        <v>3</v>
      </c>
      <c r="Q9" s="90">
        <f>O9+P9</f>
        <v>36</v>
      </c>
      <c r="R9" s="80">
        <f>IFERROR(Q9/N9,"-")</f>
        <v>0.62068965517241</v>
      </c>
      <c r="S9" s="79">
        <v>7</v>
      </c>
      <c r="T9" s="79">
        <v>8</v>
      </c>
      <c r="U9" s="80">
        <f>IFERROR(T9/(Q9),"-")</f>
        <v>0.22222222222222</v>
      </c>
      <c r="V9" s="81"/>
      <c r="W9" s="82">
        <v>3</v>
      </c>
      <c r="X9" s="80">
        <f>IF(Q9=0,"-",W9/Q9)</f>
        <v>0.083333333333333</v>
      </c>
      <c r="Y9" s="181">
        <v>31000</v>
      </c>
      <c r="Z9" s="182">
        <f>IFERROR(Y9/Q9,"-")</f>
        <v>861.11111111111</v>
      </c>
      <c r="AA9" s="182">
        <f>IFERROR(Y9/W9,"-")</f>
        <v>10333.333333333</v>
      </c>
      <c r="AB9" s="176"/>
      <c r="AC9" s="83"/>
      <c r="AD9" s="77"/>
      <c r="AE9" s="91">
        <v>3</v>
      </c>
      <c r="AF9" s="92">
        <f>IF(Q9=0,"",IF(AE9=0,"",(AE9/Q9)))</f>
        <v>0.083333333333333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7</v>
      </c>
      <c r="AO9" s="98">
        <f>IF(Q9=0,"",IF(AN9=0,"",(AN9/Q9)))</f>
        <v>0.19444444444444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6</v>
      </c>
      <c r="AX9" s="104">
        <f>IF(Q9=0,"",IF(AW9=0,"",(AW9/Q9)))</f>
        <v>0.16666666666667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8</v>
      </c>
      <c r="BG9" s="110">
        <f>IF(Q9=0,"",IF(BF9=0,"",(BF9/Q9)))</f>
        <v>0.22222222222222</v>
      </c>
      <c r="BH9" s="109">
        <v>1</v>
      </c>
      <c r="BI9" s="111">
        <f>IFERROR(BH9/BF9,"-")</f>
        <v>0.125</v>
      </c>
      <c r="BJ9" s="112">
        <v>3000</v>
      </c>
      <c r="BK9" s="113">
        <f>IFERROR(BJ9/BF9,"-")</f>
        <v>375</v>
      </c>
      <c r="BL9" s="114">
        <v>1</v>
      </c>
      <c r="BM9" s="114"/>
      <c r="BN9" s="114"/>
      <c r="BO9" s="116">
        <v>6</v>
      </c>
      <c r="BP9" s="117">
        <f>IF(Q9=0,"",IF(BO9=0,"",(BO9/Q9)))</f>
        <v>0.16666666666667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5</v>
      </c>
      <c r="BY9" s="124">
        <f>IF(Q9=0,"",IF(BX9=0,"",(BX9/Q9)))</f>
        <v>0.13888888888889</v>
      </c>
      <c r="BZ9" s="125">
        <v>2</v>
      </c>
      <c r="CA9" s="126">
        <f>IFERROR(BZ9/BX9,"-")</f>
        <v>0.4</v>
      </c>
      <c r="CB9" s="127">
        <v>28000</v>
      </c>
      <c r="CC9" s="128">
        <f>IFERROR(CB9/BX9,"-")</f>
        <v>5600</v>
      </c>
      <c r="CD9" s="129">
        <v>1</v>
      </c>
      <c r="CE9" s="129"/>
      <c r="CF9" s="129">
        <v>1</v>
      </c>
      <c r="CG9" s="130">
        <v>1</v>
      </c>
      <c r="CH9" s="131">
        <f>IF(Q9=0,"",IF(CG9=0,"",(CG9/Q9)))</f>
        <v>0.027777777777778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3</v>
      </c>
      <c r="CQ9" s="138">
        <v>31000</v>
      </c>
      <c r="CR9" s="138">
        <v>23000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0.15384615384615</v>
      </c>
      <c r="B10" s="184" t="s">
        <v>179</v>
      </c>
      <c r="C10" s="184" t="s">
        <v>145</v>
      </c>
      <c r="D10" s="184" t="s">
        <v>180</v>
      </c>
      <c r="E10" s="184" t="s">
        <v>168</v>
      </c>
      <c r="F10" s="184" t="s">
        <v>181</v>
      </c>
      <c r="G10" s="184" t="s">
        <v>61</v>
      </c>
      <c r="H10" s="87" t="s">
        <v>182</v>
      </c>
      <c r="I10" s="87" t="s">
        <v>183</v>
      </c>
      <c r="J10" s="87" t="s">
        <v>131</v>
      </c>
      <c r="K10" s="176">
        <v>65000</v>
      </c>
      <c r="L10" s="79">
        <v>5</v>
      </c>
      <c r="M10" s="79">
        <v>0</v>
      </c>
      <c r="N10" s="79">
        <v>30</v>
      </c>
      <c r="O10" s="88">
        <v>3</v>
      </c>
      <c r="P10" s="89">
        <v>0</v>
      </c>
      <c r="Q10" s="90">
        <f>O10+P10</f>
        <v>3</v>
      </c>
      <c r="R10" s="80">
        <f>IFERROR(Q10/N10,"-")</f>
        <v>0.1</v>
      </c>
      <c r="S10" s="79">
        <v>0</v>
      </c>
      <c r="T10" s="79">
        <v>1</v>
      </c>
      <c r="U10" s="80">
        <f>IFERROR(T10/(Q10),"-")</f>
        <v>0.33333333333333</v>
      </c>
      <c r="V10" s="81">
        <f>IFERROR(K10/SUM(Q10:Q11),"-")</f>
        <v>2826.0869565217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-55000</v>
      </c>
      <c r="AC10" s="83">
        <f>SUM(Y10:Y11)/SUM(K10:K11)</f>
        <v>0.15384615384615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0.33333333333333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0.33333333333333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184</v>
      </c>
      <c r="C11" s="184" t="s">
        <v>145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77</v>
      </c>
      <c r="M11" s="79">
        <v>56</v>
      </c>
      <c r="N11" s="79">
        <v>21</v>
      </c>
      <c r="O11" s="88">
        <v>20</v>
      </c>
      <c r="P11" s="89">
        <v>0</v>
      </c>
      <c r="Q11" s="90">
        <f>O11+P11</f>
        <v>20</v>
      </c>
      <c r="R11" s="80">
        <f>IFERROR(Q11/N11,"-")</f>
        <v>0.95238095238095</v>
      </c>
      <c r="S11" s="79">
        <v>3</v>
      </c>
      <c r="T11" s="79">
        <v>5</v>
      </c>
      <c r="U11" s="80">
        <f>IFERROR(T11/(Q11),"-")</f>
        <v>0.25</v>
      </c>
      <c r="V11" s="81"/>
      <c r="W11" s="82">
        <v>1</v>
      </c>
      <c r="X11" s="80">
        <f>IF(Q11=0,"-",W11/Q11)</f>
        <v>0.05</v>
      </c>
      <c r="Y11" s="181">
        <v>10000</v>
      </c>
      <c r="Z11" s="182">
        <f>IFERROR(Y11/Q11,"-")</f>
        <v>500</v>
      </c>
      <c r="AA11" s="182">
        <f>IFERROR(Y11/W11,"-")</f>
        <v>10000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3</v>
      </c>
      <c r="AO11" s="98">
        <f>IF(Q11=0,"",IF(AN11=0,"",(AN11/Q11)))</f>
        <v>0.15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3</v>
      </c>
      <c r="AX11" s="104">
        <f>IF(Q11=0,"",IF(AW11=0,"",(AW11/Q11)))</f>
        <v>0.15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6</v>
      </c>
      <c r="BG11" s="110">
        <f>IF(Q11=0,"",IF(BF11=0,"",(BF11/Q11)))</f>
        <v>0.3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7</v>
      </c>
      <c r="BP11" s="117">
        <f>IF(Q11=0,"",IF(BO11=0,"",(BO11/Q11)))</f>
        <v>0.35</v>
      </c>
      <c r="BQ11" s="118">
        <v>1</v>
      </c>
      <c r="BR11" s="119">
        <f>IFERROR(BQ11/BO11,"-")</f>
        <v>0.14285714285714</v>
      </c>
      <c r="BS11" s="120">
        <v>10000</v>
      </c>
      <c r="BT11" s="121">
        <f>IFERROR(BS11/BO11,"-")</f>
        <v>1428.5714285714</v>
      </c>
      <c r="BU11" s="122">
        <v>1</v>
      </c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>
        <v>1</v>
      </c>
      <c r="CH11" s="131">
        <f>IF(Q11=0,"",IF(CG11=0,"",(CG11/Q11)))</f>
        <v>0.05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1</v>
      </c>
      <c r="CQ11" s="138">
        <v>10000</v>
      </c>
      <c r="CR11" s="138">
        <v>10000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6.2615384615385</v>
      </c>
      <c r="B12" s="184" t="s">
        <v>185</v>
      </c>
      <c r="C12" s="184" t="s">
        <v>145</v>
      </c>
      <c r="D12" s="184" t="s">
        <v>186</v>
      </c>
      <c r="E12" s="184" t="s">
        <v>168</v>
      </c>
      <c r="F12" s="184" t="s">
        <v>187</v>
      </c>
      <c r="G12" s="184" t="s">
        <v>61</v>
      </c>
      <c r="H12" s="87" t="s">
        <v>188</v>
      </c>
      <c r="I12" s="87" t="s">
        <v>189</v>
      </c>
      <c r="J12" s="87" t="s">
        <v>162</v>
      </c>
      <c r="K12" s="176">
        <v>65000</v>
      </c>
      <c r="L12" s="79">
        <v>1</v>
      </c>
      <c r="M12" s="79">
        <v>0</v>
      </c>
      <c r="N12" s="79">
        <v>2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IFERROR(K12/SUM(Q12:Q13),"-")</f>
        <v>2600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SUM(Y12:Y13)-SUM(K12:K13)</f>
        <v>342000</v>
      </c>
      <c r="AC12" s="83">
        <f>SUM(Y12:Y13)/SUM(K12:K13)</f>
        <v>6.2615384615385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190</v>
      </c>
      <c r="C13" s="184" t="s">
        <v>145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51</v>
      </c>
      <c r="M13" s="79">
        <v>44</v>
      </c>
      <c r="N13" s="79">
        <v>2</v>
      </c>
      <c r="O13" s="88">
        <v>25</v>
      </c>
      <c r="P13" s="89">
        <v>0</v>
      </c>
      <c r="Q13" s="90">
        <f>O13+P13</f>
        <v>25</v>
      </c>
      <c r="R13" s="80">
        <f>IFERROR(Q13/N13,"-")</f>
        <v>12.5</v>
      </c>
      <c r="S13" s="79">
        <v>8</v>
      </c>
      <c r="T13" s="79">
        <v>7</v>
      </c>
      <c r="U13" s="80">
        <f>IFERROR(T13/(Q13),"-")</f>
        <v>0.28</v>
      </c>
      <c r="V13" s="81"/>
      <c r="W13" s="82">
        <v>4</v>
      </c>
      <c r="X13" s="80">
        <f>IF(Q13=0,"-",W13/Q13)</f>
        <v>0.16</v>
      </c>
      <c r="Y13" s="181">
        <v>407000</v>
      </c>
      <c r="Z13" s="182">
        <f>IFERROR(Y13/Q13,"-")</f>
        <v>16280</v>
      </c>
      <c r="AA13" s="182">
        <f>IFERROR(Y13/W13,"-")</f>
        <v>101750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5</v>
      </c>
      <c r="AO13" s="98">
        <f>IF(Q13=0,"",IF(AN13=0,"",(AN13/Q13)))</f>
        <v>0.2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3</v>
      </c>
      <c r="AX13" s="104">
        <f>IF(Q13=0,"",IF(AW13=0,"",(AW13/Q13)))</f>
        <v>0.12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5</v>
      </c>
      <c r="BG13" s="110">
        <f>IF(Q13=0,"",IF(BF13=0,"",(BF13/Q13)))</f>
        <v>0.2</v>
      </c>
      <c r="BH13" s="109">
        <v>1</v>
      </c>
      <c r="BI13" s="111">
        <f>IFERROR(BH13/BF13,"-")</f>
        <v>0.2</v>
      </c>
      <c r="BJ13" s="112">
        <v>3000</v>
      </c>
      <c r="BK13" s="113">
        <f>IFERROR(BJ13/BF13,"-")</f>
        <v>600</v>
      </c>
      <c r="BL13" s="114">
        <v>1</v>
      </c>
      <c r="BM13" s="114"/>
      <c r="BN13" s="114"/>
      <c r="BO13" s="116">
        <v>8</v>
      </c>
      <c r="BP13" s="117">
        <f>IF(Q13=0,"",IF(BO13=0,"",(BO13/Q13)))</f>
        <v>0.32</v>
      </c>
      <c r="BQ13" s="118">
        <v>1</v>
      </c>
      <c r="BR13" s="119">
        <f>IFERROR(BQ13/BO13,"-")</f>
        <v>0.125</v>
      </c>
      <c r="BS13" s="120">
        <v>15000</v>
      </c>
      <c r="BT13" s="121">
        <f>IFERROR(BS13/BO13,"-")</f>
        <v>1875</v>
      </c>
      <c r="BU13" s="122"/>
      <c r="BV13" s="122"/>
      <c r="BW13" s="122">
        <v>1</v>
      </c>
      <c r="BX13" s="123">
        <v>4</v>
      </c>
      <c r="BY13" s="124">
        <f>IF(Q13=0,"",IF(BX13=0,"",(BX13/Q13)))</f>
        <v>0.16</v>
      </c>
      <c r="BZ13" s="125">
        <v>2</v>
      </c>
      <c r="CA13" s="126">
        <f>IFERROR(BZ13/BX13,"-")</f>
        <v>0.5</v>
      </c>
      <c r="CB13" s="127">
        <v>389000</v>
      </c>
      <c r="CC13" s="128">
        <f>IFERROR(CB13/BX13,"-")</f>
        <v>97250</v>
      </c>
      <c r="CD13" s="129"/>
      <c r="CE13" s="129"/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4</v>
      </c>
      <c r="CQ13" s="138">
        <v>407000</v>
      </c>
      <c r="CR13" s="138">
        <v>221000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1.7653846153846</v>
      </c>
      <c r="B16" s="39"/>
      <c r="C16" s="39"/>
      <c r="D16" s="39"/>
      <c r="E16" s="39"/>
      <c r="F16" s="39"/>
      <c r="G16" s="39"/>
      <c r="H16" s="40" t="s">
        <v>191</v>
      </c>
      <c r="I16" s="40"/>
      <c r="J16" s="40"/>
      <c r="K16" s="179">
        <f>SUM(K6:K15)</f>
        <v>260000</v>
      </c>
      <c r="L16" s="41">
        <f>SUM(L6:L15)</f>
        <v>337</v>
      </c>
      <c r="M16" s="41">
        <f>SUM(M6:M15)</f>
        <v>263</v>
      </c>
      <c r="N16" s="41">
        <f>SUM(N6:N15)</f>
        <v>148</v>
      </c>
      <c r="O16" s="41">
        <f>SUM(O6:O15)</f>
        <v>94</v>
      </c>
      <c r="P16" s="41">
        <f>SUM(P6:P15)</f>
        <v>5</v>
      </c>
      <c r="Q16" s="41">
        <f>SUM(Q6:Q15)</f>
        <v>99</v>
      </c>
      <c r="R16" s="42">
        <f>IFERROR(Q16/N16,"-")</f>
        <v>0.66891891891892</v>
      </c>
      <c r="S16" s="76">
        <f>SUM(S6:S15)</f>
        <v>21</v>
      </c>
      <c r="T16" s="76">
        <f>SUM(T6:T15)</f>
        <v>24</v>
      </c>
      <c r="U16" s="42">
        <f>IFERROR(S16/Q16,"-")</f>
        <v>0.21212121212121</v>
      </c>
      <c r="V16" s="43">
        <f>IFERROR(K16/Q16,"-")</f>
        <v>2626.2626262626</v>
      </c>
      <c r="W16" s="44">
        <f>SUM(W6:W15)</f>
        <v>9</v>
      </c>
      <c r="X16" s="42">
        <f>IFERROR(W16/Q16,"-")</f>
        <v>0.090909090909091</v>
      </c>
      <c r="Y16" s="179">
        <f>SUM(Y6:Y15)</f>
        <v>459000</v>
      </c>
      <c r="Z16" s="179">
        <f>IFERROR(Y16/Q16,"-")</f>
        <v>4636.3636363636</v>
      </c>
      <c r="AA16" s="179">
        <f>IFERROR(Y16/W16,"-")</f>
        <v>51000</v>
      </c>
      <c r="AB16" s="179">
        <f>Y16-K16</f>
        <v>199000</v>
      </c>
      <c r="AC16" s="45">
        <f>Y16/K16</f>
        <v>1.7653846153846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