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<sst xmlns="http://schemas.openxmlformats.org/spreadsheetml/2006/main" uniqueCount="99">
  <si>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</si>
  <si>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</si>
  <si>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</si>
  <si>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</si>
  <si>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</si>
  <si>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</si>
  <si>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</si>
  <si>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</si>
  <si>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</si>
  <si>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</si>
  <si>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</si>
  <si>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</si>
  <si>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</si>
  <si>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</si>
  <si>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</si>
  <si>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</si>
  <si>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</si>
  <si>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</si>
  <si>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</si>
  <si>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</si>
  <si>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</si>
  <si>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</si>
  <si>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</si>
  <si>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</si>
  <si>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</si>
  <si>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07月</t>
  </si>
  <si>
    <t>どきどき</t>
  </si>
  <si>
    <t>最終更新日</t>
  </si>
  <si>
    <t>10月31日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</si>
  <si>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</si>
  <si>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</si>
  <si>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</si>
  <si>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</si>
  <si>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</si>
  <si>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</si>
  <si>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</si>
  <si>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</si>
  <si>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</si>
  <si>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</si>
  <si>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</si>
  <si>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</si>
  <si>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</si>
  <si>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</si>
  <si>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</si>
  <si>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</si>
  <si>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</si>
  <si>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</si>
  <si>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</si>
  <si>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</si>
  <si>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</si>
  <si>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</si>
  <si>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</si>
  <si>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</si>
  <si>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</si>
  <si>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</si>
  <si>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</si>
  <si>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</si>
  <si>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</si>
  <si>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</si>
  <si>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</si>
  <si>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</si>
  <si>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ak082</t>
  </si>
  <si>
    <t>楽楽出版</t>
  </si>
  <si>
    <t>5Pセフレ確保(芦名ユリアさん）</t>
  </si>
  <si>
    <t>lp02</t>
  </si>
  <si>
    <t>EXCITING MAX!DELUXE 特別総集編2019夏</t>
  </si>
  <si>
    <t>1C5P</t>
  </si>
  <si>
    <t>7月31日(水)</t>
  </si>
  <si>
    <t>ak083</t>
  </si>
  <si>
    <t>空電</t>
  </si>
  <si>
    <t>雑誌 TOTAL</t>
  </si>
  <si>
    <t>●DVD 広告</t>
  </si>
  <si>
    <t>pk211</t>
  </si>
  <si>
    <t>ダイアプレス</t>
  </si>
  <si>
    <t>DVD漫画たかし</t>
  </si>
  <si>
    <t>B5、日版PB、700円</t>
  </si>
  <si>
    <t>美人妻のえげつない腰づかい</t>
  </si>
  <si>
    <t>DVD袋表4C</t>
  </si>
  <si>
    <t>7月04日(木)</t>
  </si>
  <si>
    <t>pk212</t>
  </si>
  <si>
    <t>pk213</t>
  </si>
  <si>
    <t>メディアックス</t>
  </si>
  <si>
    <t>A4、書店売、1944円</t>
  </si>
  <si>
    <t>中出し金髪地下DVD ファックファックファック9時間</t>
  </si>
  <si>
    <t>DVD貼付け面4C1/2P</t>
  </si>
  <si>
    <t>7月13日(土)</t>
  </si>
  <si>
    <t>pk214</t>
  </si>
  <si>
    <t>pk215</t>
  </si>
  <si>
    <t>A4、書店売、1500円</t>
  </si>
  <si>
    <t>しろうと美人妻中出し新作地下DVD9時間 性欲に負けて大破廉恥に!</t>
  </si>
  <si>
    <t>7月22日(月)</t>
  </si>
  <si>
    <t>pk216</t>
  </si>
  <si>
    <t>pk217</t>
  </si>
  <si>
    <t>一水社</t>
  </si>
  <si>
    <t>A4、CVSセブン以外、1500円</t>
  </si>
  <si>
    <t>中出しLOVELY素人妻 地下DVD9時間</t>
  </si>
  <si>
    <t>7月30日(火)</t>
  </si>
  <si>
    <t>pk218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</si>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</sst>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</v>
      </c>
      <c r="D6" s="195">
        <v>65000</v>
      </c>
      <c r="E6" s="81">
        <v>61</v>
      </c>
      <c r="F6" s="81">
        <v>26</v>
      </c>
      <c r="G6" s="81">
        <v>33</v>
      </c>
      <c r="H6" s="91">
        <v>14</v>
      </c>
      <c r="I6" s="92">
        <v>0</v>
      </c>
      <c r="J6" s="145">
        <f>H6+I6</f>
        <v>14</v>
      </c>
      <c r="K6" s="82">
        <f>IFERROR(J6/G6,"-")</f>
        <v>0.42424242424242</v>
      </c>
      <c r="L6" s="81">
        <v>5</v>
      </c>
      <c r="M6" s="81">
        <v>4</v>
      </c>
      <c r="N6" s="82">
        <f>IFERROR(L6/J6,"-")</f>
        <v>0.35714285714286</v>
      </c>
      <c r="O6" s="83">
        <f>IFERROR(D6/J6,"-")</f>
        <v>4642.8571428571</v>
      </c>
      <c r="P6" s="84">
        <v>3</v>
      </c>
      <c r="Q6" s="82">
        <f>IFERROR(P6/J6,"-")</f>
        <v>0.21428571428571</v>
      </c>
      <c r="R6" s="200">
        <v>29000</v>
      </c>
      <c r="S6" s="201">
        <f>IFERROR(R6/J6,"-")</f>
        <v>2071.4285714286</v>
      </c>
      <c r="T6" s="201">
        <f>IFERROR(R6/P6,"-")</f>
        <v>9666.6666666667</v>
      </c>
      <c r="U6" s="195">
        <f>IFERROR(R6-D6,"-")</f>
        <v>-36000</v>
      </c>
      <c r="V6" s="85">
        <f>R6/D6</f>
        <v>0.44615384615385</v>
      </c>
      <c r="W6" s="79"/>
      <c r="X6" s="144"/>
    </row>
    <row r="7" spans="1:24">
      <c r="A7" s="80"/>
      <c r="B7" s="86" t="s">
        <v>24</v>
      </c>
      <c r="C7" s="86">
        <v>8</v>
      </c>
      <c r="D7" s="195">
        <v>285000</v>
      </c>
      <c r="E7" s="81">
        <v>502</v>
      </c>
      <c r="F7" s="81">
        <v>249</v>
      </c>
      <c r="G7" s="81">
        <v>169</v>
      </c>
      <c r="H7" s="91">
        <v>89</v>
      </c>
      <c r="I7" s="92">
        <v>3</v>
      </c>
      <c r="J7" s="145">
        <f>H7+I7</f>
        <v>92</v>
      </c>
      <c r="K7" s="82">
        <f>IFERROR(J7/G7,"-")</f>
        <v>0.54437869822485</v>
      </c>
      <c r="L7" s="81">
        <v>18</v>
      </c>
      <c r="M7" s="81">
        <v>15</v>
      </c>
      <c r="N7" s="82">
        <f>IFERROR(L7/J7,"-")</f>
        <v>0.19565217391304</v>
      </c>
      <c r="O7" s="83">
        <f>IFERROR(D7/J7,"-")</f>
        <v>3097.8260869565</v>
      </c>
      <c r="P7" s="84">
        <v>7</v>
      </c>
      <c r="Q7" s="82">
        <f>IFERROR(P7/J7,"-")</f>
        <v>0.076086956521739</v>
      </c>
      <c r="R7" s="200">
        <v>535000</v>
      </c>
      <c r="S7" s="201">
        <f>IFERROR(R7/J7,"-")</f>
        <v>5815.2173913043</v>
      </c>
      <c r="T7" s="201">
        <f>IFERROR(R7/P7,"-")</f>
        <v>76428.571428571</v>
      </c>
      <c r="U7" s="195">
        <f>IFERROR(R7-D7,"-")</f>
        <v>250000</v>
      </c>
      <c r="V7" s="85">
        <f>R7/D7</f>
        <v>1.8771929824561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350000</v>
      </c>
      <c r="E10" s="41">
        <f>SUM(E6:E8)</f>
        <v>563</v>
      </c>
      <c r="F10" s="41">
        <f>SUM(F6:F8)</f>
        <v>275</v>
      </c>
      <c r="G10" s="41">
        <f>SUM(G6:G8)</f>
        <v>202</v>
      </c>
      <c r="H10" s="41">
        <f>SUM(H6:H8)</f>
        <v>103</v>
      </c>
      <c r="I10" s="41">
        <f>SUM(I6:I8)</f>
        <v>3</v>
      </c>
      <c r="J10" s="41">
        <f>SUM(J6:J8)</f>
        <v>106</v>
      </c>
      <c r="K10" s="42">
        <f>IFERROR(J10/G10,"-")</f>
        <v>0.52475247524752</v>
      </c>
      <c r="L10" s="78">
        <f>SUM(L6:L8)</f>
        <v>23</v>
      </c>
      <c r="M10" s="78">
        <f>SUM(M6:M8)</f>
        <v>19</v>
      </c>
      <c r="N10" s="42">
        <f>IFERROR(L10/J10,"-")</f>
        <v>0.21698113207547</v>
      </c>
      <c r="O10" s="43">
        <f>IFERROR(D10/J10,"-")</f>
        <v>3301.8867924528</v>
      </c>
      <c r="P10" s="44">
        <f>SUM(P6:P8)</f>
        <v>10</v>
      </c>
      <c r="Q10" s="42">
        <f>IFERROR(P10/J10,"-")</f>
        <v>0.094339622641509</v>
      </c>
      <c r="R10" s="45">
        <f>SUM(R6:R8)</f>
        <v>564000</v>
      </c>
      <c r="S10" s="45">
        <f>IFERROR(R10/J10,"-")</f>
        <v>5320.7547169811</v>
      </c>
      <c r="T10" s="45">
        <f>IFERROR(R10/P10,"-")</f>
        <v>56400</v>
      </c>
      <c r="U10" s="46">
        <f>SUM(U6:U8)</f>
        <v>214000</v>
      </c>
      <c r="V10" s="47">
        <f>IFERROR(R10/D10,"-")</f>
        <v>1.6114285714286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0.44615384615385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65000</v>
      </c>
      <c r="K6" s="81">
        <v>7</v>
      </c>
      <c r="L6" s="81">
        <v>0</v>
      </c>
      <c r="M6" s="81">
        <v>31</v>
      </c>
      <c r="N6" s="91">
        <v>3</v>
      </c>
      <c r="O6" s="92">
        <v>0</v>
      </c>
      <c r="P6" s="93">
        <f>N6+O6</f>
        <v>3</v>
      </c>
      <c r="Q6" s="82">
        <f>IFERROR(P6/M6,"-")</f>
        <v>0.096774193548387</v>
      </c>
      <c r="R6" s="81">
        <v>1</v>
      </c>
      <c r="S6" s="81">
        <v>1</v>
      </c>
      <c r="T6" s="82">
        <f>IFERROR(S6/(O6+P6),"-")</f>
        <v>0.33333333333333</v>
      </c>
      <c r="U6" s="182">
        <f>IFERROR(J6/SUM(P6:P7),"-")</f>
        <v>4642.8571428571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-36000</v>
      </c>
      <c r="AB6" s="85">
        <f>SUM(X6:X7)/SUM(J6:J7)</f>
        <v>0.44615384615385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2</v>
      </c>
      <c r="BF6" s="113">
        <f>IF(P6=0,"",IF(BE6=0,"",(BE6/P6)))</f>
        <v>0.66666666666667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1</v>
      </c>
      <c r="BO6" s="120">
        <f>IF(P6=0,"",IF(BN6=0,"",(BN6/P6)))</f>
        <v>0.33333333333333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54</v>
      </c>
      <c r="L7" s="81">
        <v>26</v>
      </c>
      <c r="M7" s="81">
        <v>2</v>
      </c>
      <c r="N7" s="91">
        <v>11</v>
      </c>
      <c r="O7" s="92">
        <v>0</v>
      </c>
      <c r="P7" s="93">
        <f>N7+O7</f>
        <v>11</v>
      </c>
      <c r="Q7" s="82">
        <f>IFERROR(P7/M7,"-")</f>
        <v>5.5</v>
      </c>
      <c r="R7" s="81">
        <v>4</v>
      </c>
      <c r="S7" s="81">
        <v>3</v>
      </c>
      <c r="T7" s="82">
        <f>IFERROR(S7/(O7+P7),"-")</f>
        <v>0.27272727272727</v>
      </c>
      <c r="U7" s="182"/>
      <c r="V7" s="84">
        <v>3</v>
      </c>
      <c r="W7" s="82">
        <f>IF(P7=0,"-",V7/P7)</f>
        <v>0.27272727272727</v>
      </c>
      <c r="X7" s="186">
        <v>29000</v>
      </c>
      <c r="Y7" s="187">
        <f>IFERROR(X7/P7,"-")</f>
        <v>2636.3636363636</v>
      </c>
      <c r="Z7" s="187">
        <f>IFERROR(X7/V7,"-")</f>
        <v>9666.6666666667</v>
      </c>
      <c r="AA7" s="188"/>
      <c r="AB7" s="85"/>
      <c r="AC7" s="79"/>
      <c r="AD7" s="94">
        <v>1</v>
      </c>
      <c r="AE7" s="95">
        <f>IF(P7=0,"",IF(AD7=0,"",(AD7/P7)))</f>
        <v>0.090909090909091</v>
      </c>
      <c r="AF7" s="94">
        <v>1</v>
      </c>
      <c r="AG7" s="96">
        <f>IFERROR(AF7/AD7,"-")</f>
        <v>1</v>
      </c>
      <c r="AH7" s="97">
        <v>3000</v>
      </c>
      <c r="AI7" s="98">
        <f>IFERROR(AH7/AD7,"-")</f>
        <v>3000</v>
      </c>
      <c r="AJ7" s="99">
        <v>1</v>
      </c>
      <c r="AK7" s="99"/>
      <c r="AL7" s="99"/>
      <c r="AM7" s="100">
        <v>1</v>
      </c>
      <c r="AN7" s="101">
        <f>IF(P7=0,"",IF(AM7=0,"",(AM7/P7)))</f>
        <v>0.090909090909091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</v>
      </c>
      <c r="AW7" s="107">
        <f>IF(P7=0,"",IF(AV7=0,"",(AV7/P7)))</f>
        <v>0.090909090909091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2</v>
      </c>
      <c r="BF7" s="113">
        <f>IF(P7=0,"",IF(BE7=0,"",(BE7/P7)))</f>
        <v>0.18181818181818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4</v>
      </c>
      <c r="BO7" s="120">
        <f>IF(P7=0,"",IF(BN7=0,"",(BN7/P7)))</f>
        <v>0.36363636363636</v>
      </c>
      <c r="BP7" s="121">
        <v>2</v>
      </c>
      <c r="BQ7" s="122">
        <f>IFERROR(BP7/BN7,"-")</f>
        <v>0.5</v>
      </c>
      <c r="BR7" s="123">
        <v>26000</v>
      </c>
      <c r="BS7" s="124">
        <f>IFERROR(BR7/BN7,"-")</f>
        <v>6500</v>
      </c>
      <c r="BT7" s="125">
        <v>1</v>
      </c>
      <c r="BU7" s="125"/>
      <c r="BV7" s="125">
        <v>1</v>
      </c>
      <c r="BW7" s="126">
        <v>1</v>
      </c>
      <c r="BX7" s="127">
        <f>IF(P7=0,"",IF(BW7=0,"",(BW7/P7)))</f>
        <v>0.090909090909091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1</v>
      </c>
      <c r="CG7" s="134">
        <f>IF(P7=0,"",IF(CF7=0,"",(CF7/P7)))</f>
        <v>0.090909090909091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3</v>
      </c>
      <c r="CP7" s="141">
        <v>29000</v>
      </c>
      <c r="CQ7" s="141">
        <v>21000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0.44615384615385</v>
      </c>
      <c r="B10" s="39"/>
      <c r="C10" s="39"/>
      <c r="D10" s="39"/>
      <c r="E10" s="39"/>
      <c r="F10" s="39"/>
      <c r="G10" s="40" t="s">
        <v>70</v>
      </c>
      <c r="H10" s="40"/>
      <c r="I10" s="40"/>
      <c r="J10" s="190">
        <f>SUM(J6:J9)</f>
        <v>65000</v>
      </c>
      <c r="K10" s="41">
        <f>SUM(K6:K9)</f>
        <v>61</v>
      </c>
      <c r="L10" s="41">
        <f>SUM(L6:L9)</f>
        <v>26</v>
      </c>
      <c r="M10" s="41">
        <f>SUM(M6:M9)</f>
        <v>33</v>
      </c>
      <c r="N10" s="41">
        <f>SUM(N6:N9)</f>
        <v>14</v>
      </c>
      <c r="O10" s="41">
        <f>SUM(O6:O9)</f>
        <v>0</v>
      </c>
      <c r="P10" s="41">
        <f>SUM(P6:P9)</f>
        <v>14</v>
      </c>
      <c r="Q10" s="42">
        <f>IFERROR(P10/M10,"-")</f>
        <v>0.42424242424242</v>
      </c>
      <c r="R10" s="78">
        <f>SUM(R6:R9)</f>
        <v>5</v>
      </c>
      <c r="S10" s="78">
        <f>SUM(S6:S9)</f>
        <v>4</v>
      </c>
      <c r="T10" s="42">
        <f>IFERROR(R10/P10,"-")</f>
        <v>0.35714285714286</v>
      </c>
      <c r="U10" s="184">
        <f>IFERROR(J10/P10,"-")</f>
        <v>4642.8571428571</v>
      </c>
      <c r="V10" s="44">
        <f>SUM(V6:V9)</f>
        <v>3</v>
      </c>
      <c r="W10" s="42">
        <f>IFERROR(V10/P10,"-")</f>
        <v>0.21428571428571</v>
      </c>
      <c r="X10" s="190">
        <f>SUM(X6:X9)</f>
        <v>29000</v>
      </c>
      <c r="Y10" s="190">
        <f>IFERROR(X10/P10,"-")</f>
        <v>2071.4285714286</v>
      </c>
      <c r="Z10" s="190">
        <f>IFERROR(X10/V10,"-")</f>
        <v>9666.6666666667</v>
      </c>
      <c r="AA10" s="190">
        <f>X10-J10</f>
        <v>-36000</v>
      </c>
      <c r="AB10" s="47">
        <f>X10/J10</f>
        <v>0.44615384615385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71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6.6875</v>
      </c>
      <c r="B6" s="203" t="s">
        <v>72</v>
      </c>
      <c r="C6" s="203" t="s">
        <v>73</v>
      </c>
      <c r="D6" s="203" t="s">
        <v>74</v>
      </c>
      <c r="E6" s="203" t="s">
        <v>75</v>
      </c>
      <c r="F6" s="203" t="s">
        <v>64</v>
      </c>
      <c r="G6" s="203" t="s">
        <v>76</v>
      </c>
      <c r="H6" s="90" t="s">
        <v>77</v>
      </c>
      <c r="I6" s="90" t="s">
        <v>78</v>
      </c>
      <c r="J6" s="188">
        <v>80000</v>
      </c>
      <c r="K6" s="81">
        <v>24</v>
      </c>
      <c r="L6" s="81">
        <v>0</v>
      </c>
      <c r="M6" s="81">
        <v>94</v>
      </c>
      <c r="N6" s="91">
        <v>9</v>
      </c>
      <c r="O6" s="92">
        <v>0</v>
      </c>
      <c r="P6" s="93">
        <f>N6+O6</f>
        <v>9</v>
      </c>
      <c r="Q6" s="82">
        <f>IFERROR(P6/M6,"-")</f>
        <v>0.095744680851064</v>
      </c>
      <c r="R6" s="81">
        <v>2</v>
      </c>
      <c r="S6" s="81">
        <v>2</v>
      </c>
      <c r="T6" s="82">
        <f>IFERROR(S6/(O6+P6),"-")</f>
        <v>0.22222222222222</v>
      </c>
      <c r="U6" s="182">
        <f>IFERROR(J6/SUM(P6:P7),"-")</f>
        <v>1860.4651162791</v>
      </c>
      <c r="V6" s="84">
        <v>1</v>
      </c>
      <c r="W6" s="82">
        <f>IF(P6=0,"-",V6/P6)</f>
        <v>0.11111111111111</v>
      </c>
      <c r="X6" s="186">
        <v>8000</v>
      </c>
      <c r="Y6" s="187">
        <f>IFERROR(X6/P6,"-")</f>
        <v>888.88888888889</v>
      </c>
      <c r="Z6" s="187">
        <f>IFERROR(X6/V6,"-")</f>
        <v>8000</v>
      </c>
      <c r="AA6" s="188">
        <f>SUM(X6:X7)-SUM(J6:J7)</f>
        <v>455000</v>
      </c>
      <c r="AB6" s="85">
        <f>SUM(X6:X7)/SUM(J6:J7)</f>
        <v>6.6875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2</v>
      </c>
      <c r="AN6" s="101">
        <f>IF(P6=0,"",IF(AM6=0,"",(AM6/P6)))</f>
        <v>0.22222222222222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4</v>
      </c>
      <c r="BF6" s="113">
        <f>IF(P6=0,"",IF(BE6=0,"",(BE6/P6)))</f>
        <v>0.44444444444444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2</v>
      </c>
      <c r="BO6" s="120">
        <f>IF(P6=0,"",IF(BN6=0,"",(BN6/P6)))</f>
        <v>0.22222222222222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>
        <v>1</v>
      </c>
      <c r="CG6" s="134">
        <f>IF(P6=0,"",IF(CF6=0,"",(CF6/P6)))</f>
        <v>0.11111111111111</v>
      </c>
      <c r="CH6" s="135">
        <v>1</v>
      </c>
      <c r="CI6" s="136">
        <f>IFERROR(CH6/CF6,"-")</f>
        <v>1</v>
      </c>
      <c r="CJ6" s="137">
        <v>8000</v>
      </c>
      <c r="CK6" s="138">
        <f>IFERROR(CJ6/CF6,"-")</f>
        <v>8000</v>
      </c>
      <c r="CL6" s="139"/>
      <c r="CM6" s="139">
        <v>1</v>
      </c>
      <c r="CN6" s="139"/>
      <c r="CO6" s="140">
        <v>1</v>
      </c>
      <c r="CP6" s="141">
        <v>8000</v>
      </c>
      <c r="CQ6" s="141">
        <v>8000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79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132</v>
      </c>
      <c r="L7" s="81">
        <v>87</v>
      </c>
      <c r="M7" s="81">
        <v>9</v>
      </c>
      <c r="N7" s="91">
        <v>31</v>
      </c>
      <c r="O7" s="92">
        <v>3</v>
      </c>
      <c r="P7" s="93">
        <f>N7+O7</f>
        <v>34</v>
      </c>
      <c r="Q7" s="82">
        <f>IFERROR(P7/M7,"-")</f>
        <v>3.7777777777778</v>
      </c>
      <c r="R7" s="81">
        <v>5</v>
      </c>
      <c r="S7" s="81">
        <v>7</v>
      </c>
      <c r="T7" s="82">
        <f>IFERROR(S7/(O7+P7),"-")</f>
        <v>0.18918918918919</v>
      </c>
      <c r="U7" s="182"/>
      <c r="V7" s="84">
        <v>6</v>
      </c>
      <c r="W7" s="82">
        <f>IF(P7=0,"-",V7/P7)</f>
        <v>0.17647058823529</v>
      </c>
      <c r="X7" s="186">
        <v>527000</v>
      </c>
      <c r="Y7" s="187">
        <f>IFERROR(X7/P7,"-")</f>
        <v>15500</v>
      </c>
      <c r="Z7" s="187">
        <f>IFERROR(X7/V7,"-")</f>
        <v>87833.333333333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2</v>
      </c>
      <c r="AN7" s="101">
        <f>IF(P7=0,"",IF(AM7=0,"",(AM7/P7)))</f>
        <v>0.058823529411765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5</v>
      </c>
      <c r="AW7" s="107">
        <f>IF(P7=0,"",IF(AV7=0,"",(AV7/P7)))</f>
        <v>0.14705882352941</v>
      </c>
      <c r="AX7" s="106">
        <v>1</v>
      </c>
      <c r="AY7" s="108">
        <f>IFERROR(AX7/AV7,"-")</f>
        <v>0.2</v>
      </c>
      <c r="AZ7" s="109">
        <v>10000</v>
      </c>
      <c r="BA7" s="110">
        <f>IFERROR(AZ7/AV7,"-")</f>
        <v>2000</v>
      </c>
      <c r="BB7" s="111"/>
      <c r="BC7" s="111">
        <v>1</v>
      </c>
      <c r="BD7" s="111"/>
      <c r="BE7" s="112">
        <v>11</v>
      </c>
      <c r="BF7" s="113">
        <f>IF(P7=0,"",IF(BE7=0,"",(BE7/P7)))</f>
        <v>0.32352941176471</v>
      </c>
      <c r="BG7" s="112">
        <v>1</v>
      </c>
      <c r="BH7" s="114">
        <f>IFERROR(BG7/BE7,"-")</f>
        <v>0.090909090909091</v>
      </c>
      <c r="BI7" s="115">
        <v>23000</v>
      </c>
      <c r="BJ7" s="116">
        <f>IFERROR(BI7/BE7,"-")</f>
        <v>2090.9090909091</v>
      </c>
      <c r="BK7" s="117"/>
      <c r="BL7" s="117"/>
      <c r="BM7" s="117">
        <v>1</v>
      </c>
      <c r="BN7" s="119">
        <v>11</v>
      </c>
      <c r="BO7" s="120">
        <f>IF(P7=0,"",IF(BN7=0,"",(BN7/P7)))</f>
        <v>0.32352941176471</v>
      </c>
      <c r="BP7" s="121">
        <v>2</v>
      </c>
      <c r="BQ7" s="122">
        <f>IFERROR(BP7/BN7,"-")</f>
        <v>0.18181818181818</v>
      </c>
      <c r="BR7" s="123">
        <v>13000</v>
      </c>
      <c r="BS7" s="124">
        <f>IFERROR(BR7/BN7,"-")</f>
        <v>1181.8181818182</v>
      </c>
      <c r="BT7" s="125">
        <v>1</v>
      </c>
      <c r="BU7" s="125">
        <v>1</v>
      </c>
      <c r="BV7" s="125"/>
      <c r="BW7" s="126">
        <v>5</v>
      </c>
      <c r="BX7" s="127">
        <f>IF(P7=0,"",IF(BW7=0,"",(BW7/P7)))</f>
        <v>0.14705882352941</v>
      </c>
      <c r="BY7" s="128">
        <v>2</v>
      </c>
      <c r="BZ7" s="129">
        <f>IFERROR(BY7/BW7,"-")</f>
        <v>0.4</v>
      </c>
      <c r="CA7" s="130">
        <v>481000</v>
      </c>
      <c r="CB7" s="131">
        <f>IFERROR(CA7/BW7,"-")</f>
        <v>96200</v>
      </c>
      <c r="CC7" s="132"/>
      <c r="CD7" s="132">
        <v>1</v>
      </c>
      <c r="CE7" s="132">
        <v>1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6</v>
      </c>
      <c r="CP7" s="141">
        <v>527000</v>
      </c>
      <c r="CQ7" s="141">
        <v>473000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>
        <f>AB8</f>
        <v>0</v>
      </c>
      <c r="B8" s="203" t="s">
        <v>80</v>
      </c>
      <c r="C8" s="203" t="s">
        <v>81</v>
      </c>
      <c r="D8" s="203" t="s">
        <v>74</v>
      </c>
      <c r="E8" s="203" t="s">
        <v>82</v>
      </c>
      <c r="F8" s="203" t="s">
        <v>64</v>
      </c>
      <c r="G8" s="203" t="s">
        <v>83</v>
      </c>
      <c r="H8" s="90" t="s">
        <v>84</v>
      </c>
      <c r="I8" s="204" t="s">
        <v>85</v>
      </c>
      <c r="J8" s="188">
        <v>65000</v>
      </c>
      <c r="K8" s="81">
        <v>2</v>
      </c>
      <c r="L8" s="81">
        <v>0</v>
      </c>
      <c r="M8" s="81">
        <v>20</v>
      </c>
      <c r="N8" s="91">
        <v>0</v>
      </c>
      <c r="O8" s="92">
        <v>0</v>
      </c>
      <c r="P8" s="93">
        <f>N8+O8</f>
        <v>0</v>
      </c>
      <c r="Q8" s="82">
        <f>IFERROR(P8/M8,"-")</f>
        <v>0</v>
      </c>
      <c r="R8" s="81">
        <v>0</v>
      </c>
      <c r="S8" s="81">
        <v>0</v>
      </c>
      <c r="T8" s="82" t="str">
        <f>IFERROR(S8/(O8+P8),"-")</f>
        <v>-</v>
      </c>
      <c r="U8" s="182">
        <f>IFERROR(J8/SUM(P8:P9),"-")</f>
        <v>3421.0526315789</v>
      </c>
      <c r="V8" s="84">
        <v>0</v>
      </c>
      <c r="W8" s="82" t="str">
        <f>IF(P8=0,"-",V8/P8)</f>
        <v>-</v>
      </c>
      <c r="X8" s="186">
        <v>0</v>
      </c>
      <c r="Y8" s="187" t="str">
        <f>IFERROR(X8/P8,"-")</f>
        <v>-</v>
      </c>
      <c r="Z8" s="187" t="str">
        <f>IFERROR(X8/V8,"-")</f>
        <v>-</v>
      </c>
      <c r="AA8" s="188">
        <f>SUM(X8:X9)-SUM(J8:J9)</f>
        <v>-65000</v>
      </c>
      <c r="AB8" s="85">
        <f>SUM(X8:X9)/SUM(J8:J9)</f>
        <v>0</v>
      </c>
      <c r="AC8" s="79"/>
      <c r="AD8" s="94"/>
      <c r="AE8" s="95" t="str">
        <f>IF(P8=0,"",IF(AD8=0,"",(AD8/P8)))</f>
        <v/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 t="str">
        <f>IF(P8=0,"",IF(AM8=0,"",(AM8/P8)))</f>
        <v/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 t="str">
        <f>IF(P8=0,"",IF(AV8=0,"",(AV8/P8)))</f>
        <v/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 t="str">
        <f>IF(P8=0,"",IF(BE8=0,"",(BE8/P8)))</f>
        <v/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 t="str">
        <f>IF(P8=0,"",IF(BN8=0,"",(BN8/P8)))</f>
        <v/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 t="str">
        <f>IF(P8=0,"",IF(BW8=0,"",(BW8/P8)))</f>
        <v/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 t="str">
        <f>IF(P8=0,"",IF(CF8=0,"",(CF8/P8)))</f>
        <v/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86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213</v>
      </c>
      <c r="L9" s="81">
        <v>63</v>
      </c>
      <c r="M9" s="81">
        <v>21</v>
      </c>
      <c r="N9" s="91">
        <v>19</v>
      </c>
      <c r="O9" s="92">
        <v>0</v>
      </c>
      <c r="P9" s="93">
        <f>N9+O9</f>
        <v>19</v>
      </c>
      <c r="Q9" s="82">
        <f>IFERROR(P9/M9,"-")</f>
        <v>0.9047619047619</v>
      </c>
      <c r="R9" s="81">
        <v>3</v>
      </c>
      <c r="S9" s="81">
        <v>3</v>
      </c>
      <c r="T9" s="82">
        <f>IFERROR(S9/(O9+P9),"-")</f>
        <v>0.15789473684211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>
        <v>1</v>
      </c>
      <c r="AE9" s="95">
        <f>IF(P9=0,"",IF(AD9=0,"",(AD9/P9)))</f>
        <v>0.052631578947368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>
        <v>1</v>
      </c>
      <c r="AN9" s="101">
        <f>IF(P9=0,"",IF(AM9=0,"",(AM9/P9)))</f>
        <v>0.052631578947368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2</v>
      </c>
      <c r="AW9" s="107">
        <f>IF(P9=0,"",IF(AV9=0,"",(AV9/P9)))</f>
        <v>0.10526315789474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7</v>
      </c>
      <c r="BF9" s="113">
        <f>IF(P9=0,"",IF(BE9=0,"",(BE9/P9)))</f>
        <v>0.36842105263158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3</v>
      </c>
      <c r="BO9" s="120">
        <f>IF(P9=0,"",IF(BN9=0,"",(BN9/P9)))</f>
        <v>0.15789473684211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4</v>
      </c>
      <c r="BX9" s="127">
        <f>IF(P9=0,"",IF(BW9=0,"",(BW9/P9)))</f>
        <v>0.21052631578947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>
        <v>1</v>
      </c>
      <c r="CG9" s="134">
        <f>IF(P9=0,"",IF(CF9=0,"",(CF9/P9)))</f>
        <v>0.052631578947368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</v>
      </c>
      <c r="B10" s="203" t="s">
        <v>87</v>
      </c>
      <c r="C10" s="203" t="s">
        <v>81</v>
      </c>
      <c r="D10" s="203" t="s">
        <v>74</v>
      </c>
      <c r="E10" s="203" t="s">
        <v>88</v>
      </c>
      <c r="F10" s="203" t="s">
        <v>64</v>
      </c>
      <c r="G10" s="203" t="s">
        <v>89</v>
      </c>
      <c r="H10" s="90" t="s">
        <v>84</v>
      </c>
      <c r="I10" s="90" t="s">
        <v>90</v>
      </c>
      <c r="J10" s="188">
        <v>65000</v>
      </c>
      <c r="K10" s="81">
        <v>0</v>
      </c>
      <c r="L10" s="81">
        <v>0</v>
      </c>
      <c r="M10" s="81">
        <v>2</v>
      </c>
      <c r="N10" s="91">
        <v>0</v>
      </c>
      <c r="O10" s="92">
        <v>0</v>
      </c>
      <c r="P10" s="93">
        <f>N10+O10</f>
        <v>0</v>
      </c>
      <c r="Q10" s="82">
        <f>IFERROR(P10/M10,"-")</f>
        <v>0</v>
      </c>
      <c r="R10" s="81">
        <v>0</v>
      </c>
      <c r="S10" s="81">
        <v>0</v>
      </c>
      <c r="T10" s="82" t="str">
        <f>IFERROR(S10/(O10+P10),"-")</f>
        <v>-</v>
      </c>
      <c r="U10" s="182">
        <f>IFERROR(J10/SUM(P10:P11),"-")</f>
        <v>5416.6666666667</v>
      </c>
      <c r="V10" s="84">
        <v>0</v>
      </c>
      <c r="W10" s="82" t="str">
        <f>IF(P10=0,"-",V10/P10)</f>
        <v>-</v>
      </c>
      <c r="X10" s="186">
        <v>0</v>
      </c>
      <c r="Y10" s="187" t="str">
        <f>IFERROR(X10/P10,"-")</f>
        <v>-</v>
      </c>
      <c r="Z10" s="187" t="str">
        <f>IFERROR(X10/V10,"-")</f>
        <v>-</v>
      </c>
      <c r="AA10" s="188">
        <f>SUM(X10:X11)-SUM(J10:J11)</f>
        <v>-65000</v>
      </c>
      <c r="AB10" s="85">
        <f>SUM(X10:X11)/SUM(J10:J11)</f>
        <v>0</v>
      </c>
      <c r="AC10" s="79"/>
      <c r="AD10" s="94"/>
      <c r="AE10" s="95" t="str">
        <f>IF(P10=0,"",IF(AD10=0,"",(AD10/P10)))</f>
        <v/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 t="str">
        <f>IF(P10=0,"",IF(AM10=0,"",(AM10/P10)))</f>
        <v/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 t="str">
        <f>IF(P10=0,"",IF(AV10=0,"",(AV10/P10)))</f>
        <v/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 t="str">
        <f>IF(P10=0,"",IF(BE10=0,"",(BE10/P10)))</f>
        <v/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 t="str">
        <f>IF(P10=0,"",IF(BN10=0,"",(BN10/P10)))</f>
        <v/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/>
      <c r="BX10" s="127" t="str">
        <f>IF(P10=0,"",IF(BW10=0,"",(BW10/P10)))</f>
        <v/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 t="str">
        <f>IF(P10=0,"",IF(CF10=0,"",(CF10/P10)))</f>
        <v/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91</v>
      </c>
      <c r="C11" s="203"/>
      <c r="D11" s="203"/>
      <c r="E11" s="203"/>
      <c r="F11" s="203" t="s">
        <v>69</v>
      </c>
      <c r="G11" s="203"/>
      <c r="H11" s="90"/>
      <c r="I11" s="90"/>
      <c r="J11" s="188"/>
      <c r="K11" s="81">
        <v>52</v>
      </c>
      <c r="L11" s="81">
        <v>41</v>
      </c>
      <c r="M11" s="81">
        <v>3</v>
      </c>
      <c r="N11" s="91">
        <v>12</v>
      </c>
      <c r="O11" s="92">
        <v>0</v>
      </c>
      <c r="P11" s="93">
        <f>N11+O11</f>
        <v>12</v>
      </c>
      <c r="Q11" s="82">
        <f>IFERROR(P11/M11,"-")</f>
        <v>4</v>
      </c>
      <c r="R11" s="81">
        <v>2</v>
      </c>
      <c r="S11" s="81">
        <v>2</v>
      </c>
      <c r="T11" s="82">
        <f>IFERROR(S11/(O11+P11),"-")</f>
        <v>0.16666666666667</v>
      </c>
      <c r="U11" s="182"/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1</v>
      </c>
      <c r="AN11" s="101">
        <f>IF(P11=0,"",IF(AM11=0,"",(AM11/P11)))</f>
        <v>0.083333333333333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>
        <v>5</v>
      </c>
      <c r="AW11" s="107">
        <f>IF(P11=0,"",IF(AV11=0,"",(AV11/P11)))</f>
        <v>0.41666666666667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1</v>
      </c>
      <c r="BF11" s="113">
        <f>IF(P11=0,"",IF(BE11=0,"",(BE11/P11)))</f>
        <v>0.083333333333333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5</v>
      </c>
      <c r="BO11" s="120">
        <f>IF(P11=0,"",IF(BN11=0,"",(BN11/P11)))</f>
        <v>0.41666666666667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/>
      <c r="BX11" s="127">
        <f>IF(P11=0,"",IF(BW11=0,"",(BW11/P11)))</f>
        <v>0</v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0</v>
      </c>
      <c r="B12" s="203" t="s">
        <v>92</v>
      </c>
      <c r="C12" s="203" t="s">
        <v>93</v>
      </c>
      <c r="D12" s="203" t="s">
        <v>74</v>
      </c>
      <c r="E12" s="203" t="s">
        <v>94</v>
      </c>
      <c r="F12" s="203" t="s">
        <v>64</v>
      </c>
      <c r="G12" s="203" t="s">
        <v>95</v>
      </c>
      <c r="H12" s="90" t="s">
        <v>84</v>
      </c>
      <c r="I12" s="90" t="s">
        <v>96</v>
      </c>
      <c r="J12" s="188">
        <v>75000</v>
      </c>
      <c r="K12" s="81">
        <v>1</v>
      </c>
      <c r="L12" s="81">
        <v>0</v>
      </c>
      <c r="M12" s="81">
        <v>5</v>
      </c>
      <c r="N12" s="91">
        <v>1</v>
      </c>
      <c r="O12" s="92">
        <v>0</v>
      </c>
      <c r="P12" s="93">
        <f>N12+O12</f>
        <v>1</v>
      </c>
      <c r="Q12" s="82">
        <f>IFERROR(P12/M12,"-")</f>
        <v>0.2</v>
      </c>
      <c r="R12" s="81">
        <v>1</v>
      </c>
      <c r="S12" s="81">
        <v>0</v>
      </c>
      <c r="T12" s="82">
        <f>IFERROR(S12/(O12+P12),"-")</f>
        <v>0</v>
      </c>
      <c r="U12" s="182">
        <f>IFERROR(J12/SUM(P12:P13),"-")</f>
        <v>4166.6666666667</v>
      </c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>
        <f>SUM(X12:X13)-SUM(J12:J13)</f>
        <v>-75000</v>
      </c>
      <c r="AB12" s="85">
        <f>SUM(X12:X13)/SUM(J12:J13)</f>
        <v>0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>
        <v>1</v>
      </c>
      <c r="BO12" s="120">
        <f>IF(P12=0,"",IF(BN12=0,"",(BN12/P12)))</f>
        <v>1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97</v>
      </c>
      <c r="C13" s="203"/>
      <c r="D13" s="203"/>
      <c r="E13" s="203"/>
      <c r="F13" s="203" t="s">
        <v>69</v>
      </c>
      <c r="G13" s="203"/>
      <c r="H13" s="90"/>
      <c r="I13" s="90"/>
      <c r="J13" s="188"/>
      <c r="K13" s="81">
        <v>78</v>
      </c>
      <c r="L13" s="81">
        <v>58</v>
      </c>
      <c r="M13" s="81">
        <v>15</v>
      </c>
      <c r="N13" s="91">
        <v>17</v>
      </c>
      <c r="O13" s="92">
        <v>0</v>
      </c>
      <c r="P13" s="93">
        <f>N13+O13</f>
        <v>17</v>
      </c>
      <c r="Q13" s="82">
        <f>IFERROR(P13/M13,"-")</f>
        <v>1.1333333333333</v>
      </c>
      <c r="R13" s="81">
        <v>5</v>
      </c>
      <c r="S13" s="81">
        <v>1</v>
      </c>
      <c r="T13" s="82">
        <f>IFERROR(S13/(O13+P13),"-")</f>
        <v>0.058823529411765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>
        <v>2</v>
      </c>
      <c r="AN13" s="101">
        <f>IF(P13=0,"",IF(AM13=0,"",(AM13/P13)))</f>
        <v>0.11764705882353</v>
      </c>
      <c r="AO13" s="100"/>
      <c r="AP13" s="102">
        <f>IFERROR(AP13/AM13,"-")</f>
        <v>0</v>
      </c>
      <c r="AQ13" s="103"/>
      <c r="AR13" s="104">
        <f>IFERROR(AQ13/AM13,"-")</f>
        <v>0</v>
      </c>
      <c r="AS13" s="105"/>
      <c r="AT13" s="105"/>
      <c r="AU13" s="105"/>
      <c r="AV13" s="106">
        <v>2</v>
      </c>
      <c r="AW13" s="107">
        <f>IF(P13=0,"",IF(AV13=0,"",(AV13/P13)))</f>
        <v>0.11764705882353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>
        <v>4</v>
      </c>
      <c r="BF13" s="113">
        <f>IF(P13=0,"",IF(BE13=0,"",(BE13/P13)))</f>
        <v>0.23529411764706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5</v>
      </c>
      <c r="BO13" s="120">
        <f>IF(P13=0,"",IF(BN13=0,"",(BN13/P13)))</f>
        <v>0.29411764705882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3</v>
      </c>
      <c r="BX13" s="127">
        <f>IF(P13=0,"",IF(BW13=0,"",(BW13/P13)))</f>
        <v>0.17647058823529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>
        <v>1</v>
      </c>
      <c r="CG13" s="134">
        <f>IF(P13=0,"",IF(CF13=0,"",(CF13/P13)))</f>
        <v>0.058823529411765</v>
      </c>
      <c r="CH13" s="135"/>
      <c r="CI13" s="136">
        <f>IFERROR(CH13/CF13,"-")</f>
        <v>0</v>
      </c>
      <c r="CJ13" s="137"/>
      <c r="CK13" s="138">
        <f>IFERROR(CJ13/CF13,"-")</f>
        <v>0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30"/>
      <c r="B14" s="87"/>
      <c r="C14" s="88"/>
      <c r="D14" s="88"/>
      <c r="E14" s="88"/>
      <c r="F14" s="89"/>
      <c r="G14" s="90"/>
      <c r="H14" s="90"/>
      <c r="I14" s="90"/>
      <c r="J14" s="192"/>
      <c r="K14" s="34"/>
      <c r="L14" s="34"/>
      <c r="M14" s="31"/>
      <c r="N14" s="23"/>
      <c r="O14" s="23"/>
      <c r="P14" s="23"/>
      <c r="Q14" s="33"/>
      <c r="R14" s="32"/>
      <c r="S14" s="23"/>
      <c r="T14" s="32"/>
      <c r="U14" s="183"/>
      <c r="V14" s="25"/>
      <c r="W14" s="25"/>
      <c r="X14" s="189"/>
      <c r="Y14" s="189"/>
      <c r="Z14" s="189"/>
      <c r="AA14" s="189"/>
      <c r="AB14" s="33"/>
      <c r="AC14" s="59"/>
      <c r="AD14" s="63"/>
      <c r="AE14" s="64"/>
      <c r="AF14" s="63"/>
      <c r="AG14" s="67"/>
      <c r="AH14" s="68"/>
      <c r="AI14" s="69"/>
      <c r="AJ14" s="70"/>
      <c r="AK14" s="70"/>
      <c r="AL14" s="70"/>
      <c r="AM14" s="63"/>
      <c r="AN14" s="64"/>
      <c r="AO14" s="63"/>
      <c r="AP14" s="67"/>
      <c r="AQ14" s="68"/>
      <c r="AR14" s="69"/>
      <c r="AS14" s="70"/>
      <c r="AT14" s="70"/>
      <c r="AU14" s="70"/>
      <c r="AV14" s="63"/>
      <c r="AW14" s="64"/>
      <c r="AX14" s="63"/>
      <c r="AY14" s="67"/>
      <c r="AZ14" s="68"/>
      <c r="BA14" s="69"/>
      <c r="BB14" s="70"/>
      <c r="BC14" s="70"/>
      <c r="BD14" s="70"/>
      <c r="BE14" s="63"/>
      <c r="BF14" s="64"/>
      <c r="BG14" s="63"/>
      <c r="BH14" s="67"/>
      <c r="BI14" s="68"/>
      <c r="BJ14" s="69"/>
      <c r="BK14" s="70"/>
      <c r="BL14" s="70"/>
      <c r="BM14" s="70"/>
      <c r="BN14" s="65"/>
      <c r="BO14" s="66"/>
      <c r="BP14" s="63"/>
      <c r="BQ14" s="67"/>
      <c r="BR14" s="68"/>
      <c r="BS14" s="69"/>
      <c r="BT14" s="70"/>
      <c r="BU14" s="70"/>
      <c r="BV14" s="70"/>
      <c r="BW14" s="65"/>
      <c r="BX14" s="66"/>
      <c r="BY14" s="63"/>
      <c r="BZ14" s="67"/>
      <c r="CA14" s="68"/>
      <c r="CB14" s="69"/>
      <c r="CC14" s="70"/>
      <c r="CD14" s="70"/>
      <c r="CE14" s="70"/>
      <c r="CF14" s="65"/>
      <c r="CG14" s="66"/>
      <c r="CH14" s="63"/>
      <c r="CI14" s="67"/>
      <c r="CJ14" s="68"/>
      <c r="CK14" s="69"/>
      <c r="CL14" s="70"/>
      <c r="CM14" s="70"/>
      <c r="CN14" s="70"/>
      <c r="CO14" s="71"/>
      <c r="CP14" s="68"/>
      <c r="CQ14" s="68"/>
      <c r="CR14" s="68"/>
      <c r="CS14" s="72"/>
    </row>
    <row r="15" spans="1:98">
      <c r="A15" s="30"/>
      <c r="B15" s="37"/>
      <c r="C15" s="21"/>
      <c r="D15" s="21"/>
      <c r="E15" s="21"/>
      <c r="F15" s="22"/>
      <c r="G15" s="36"/>
      <c r="H15" s="36"/>
      <c r="I15" s="75"/>
      <c r="J15" s="193"/>
      <c r="K15" s="34"/>
      <c r="L15" s="34"/>
      <c r="M15" s="31"/>
      <c r="N15" s="23"/>
      <c r="O15" s="23"/>
      <c r="P15" s="23"/>
      <c r="Q15" s="33"/>
      <c r="R15" s="32"/>
      <c r="S15" s="23"/>
      <c r="T15" s="32"/>
      <c r="U15" s="183"/>
      <c r="V15" s="25"/>
      <c r="W15" s="25"/>
      <c r="X15" s="189"/>
      <c r="Y15" s="189"/>
      <c r="Z15" s="189"/>
      <c r="AA15" s="189"/>
      <c r="AB15" s="33"/>
      <c r="AC15" s="61"/>
      <c r="AD15" s="63"/>
      <c r="AE15" s="64"/>
      <c r="AF15" s="63"/>
      <c r="AG15" s="67"/>
      <c r="AH15" s="68"/>
      <c r="AI15" s="69"/>
      <c r="AJ15" s="70"/>
      <c r="AK15" s="70"/>
      <c r="AL15" s="70"/>
      <c r="AM15" s="63"/>
      <c r="AN15" s="64"/>
      <c r="AO15" s="63"/>
      <c r="AP15" s="67"/>
      <c r="AQ15" s="68"/>
      <c r="AR15" s="69"/>
      <c r="AS15" s="70"/>
      <c r="AT15" s="70"/>
      <c r="AU15" s="70"/>
      <c r="AV15" s="63"/>
      <c r="AW15" s="64"/>
      <c r="AX15" s="63"/>
      <c r="AY15" s="67"/>
      <c r="AZ15" s="68"/>
      <c r="BA15" s="69"/>
      <c r="BB15" s="70"/>
      <c r="BC15" s="70"/>
      <c r="BD15" s="70"/>
      <c r="BE15" s="63"/>
      <c r="BF15" s="64"/>
      <c r="BG15" s="63"/>
      <c r="BH15" s="67"/>
      <c r="BI15" s="68"/>
      <c r="BJ15" s="69"/>
      <c r="BK15" s="70"/>
      <c r="BL15" s="70"/>
      <c r="BM15" s="70"/>
      <c r="BN15" s="65"/>
      <c r="BO15" s="66"/>
      <c r="BP15" s="63"/>
      <c r="BQ15" s="67"/>
      <c r="BR15" s="68"/>
      <c r="BS15" s="69"/>
      <c r="BT15" s="70"/>
      <c r="BU15" s="70"/>
      <c r="BV15" s="70"/>
      <c r="BW15" s="65"/>
      <c r="BX15" s="66"/>
      <c r="BY15" s="63"/>
      <c r="BZ15" s="67"/>
      <c r="CA15" s="68"/>
      <c r="CB15" s="69"/>
      <c r="CC15" s="70"/>
      <c r="CD15" s="70"/>
      <c r="CE15" s="70"/>
      <c r="CF15" s="65"/>
      <c r="CG15" s="66"/>
      <c r="CH15" s="63"/>
      <c r="CI15" s="67"/>
      <c r="CJ15" s="68"/>
      <c r="CK15" s="69"/>
      <c r="CL15" s="70"/>
      <c r="CM15" s="70"/>
      <c r="CN15" s="70"/>
      <c r="CO15" s="71"/>
      <c r="CP15" s="68"/>
      <c r="CQ15" s="68"/>
      <c r="CR15" s="68"/>
      <c r="CS15" s="72"/>
    </row>
    <row r="16" spans="1:98">
      <c r="A16" s="19">
        <f>AB16</f>
        <v>1.8771929824561</v>
      </c>
      <c r="B16" s="39"/>
      <c r="C16" s="39"/>
      <c r="D16" s="39"/>
      <c r="E16" s="39"/>
      <c r="F16" s="39"/>
      <c r="G16" s="40" t="s">
        <v>98</v>
      </c>
      <c r="H16" s="40"/>
      <c r="I16" s="40"/>
      <c r="J16" s="190">
        <f>SUM(J6:J15)</f>
        <v>285000</v>
      </c>
      <c r="K16" s="41">
        <f>SUM(K6:K15)</f>
        <v>502</v>
      </c>
      <c r="L16" s="41">
        <f>SUM(L6:L15)</f>
        <v>249</v>
      </c>
      <c r="M16" s="41">
        <f>SUM(M6:M15)</f>
        <v>169</v>
      </c>
      <c r="N16" s="41">
        <f>SUM(N6:N15)</f>
        <v>89</v>
      </c>
      <c r="O16" s="41">
        <f>SUM(O6:O15)</f>
        <v>3</v>
      </c>
      <c r="P16" s="41">
        <f>SUM(P6:P15)</f>
        <v>92</v>
      </c>
      <c r="Q16" s="42">
        <f>IFERROR(P16/M16,"-")</f>
        <v>0.54437869822485</v>
      </c>
      <c r="R16" s="78">
        <f>SUM(R6:R15)</f>
        <v>18</v>
      </c>
      <c r="S16" s="78">
        <f>SUM(S6:S15)</f>
        <v>15</v>
      </c>
      <c r="T16" s="42">
        <f>IFERROR(R16/P16,"-")</f>
        <v>0.19565217391304</v>
      </c>
      <c r="U16" s="184">
        <f>IFERROR(J16/P16,"-")</f>
        <v>3097.8260869565</v>
      </c>
      <c r="V16" s="44">
        <f>SUM(V6:V15)</f>
        <v>7</v>
      </c>
      <c r="W16" s="42">
        <f>IFERROR(V16/P16,"-")</f>
        <v>0.076086956521739</v>
      </c>
      <c r="X16" s="190">
        <f>SUM(X6:X15)</f>
        <v>535000</v>
      </c>
      <c r="Y16" s="190">
        <f>IFERROR(X16/P16,"-")</f>
        <v>5815.2173913043</v>
      </c>
      <c r="Z16" s="190">
        <f>IFERROR(X16/V16,"-")</f>
        <v>76428.571428571</v>
      </c>
      <c r="AA16" s="190">
        <f>X16-J16</f>
        <v>250000</v>
      </c>
      <c r="AB16" s="47">
        <f>X16/J16</f>
        <v>1.8771929824561</v>
      </c>
      <c r="AC16" s="60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  <c r="BM16" s="62"/>
      <c r="BN16" s="62"/>
      <c r="BO16" s="62"/>
      <c r="BP16" s="62"/>
      <c r="BQ16" s="62"/>
      <c r="BR16" s="62"/>
      <c r="BS16" s="62"/>
      <c r="BT16" s="62"/>
      <c r="BU16" s="62"/>
      <c r="BV16" s="62"/>
      <c r="BW16" s="62"/>
      <c r="BX16" s="62"/>
      <c r="BY16" s="62"/>
      <c r="BZ16" s="62"/>
      <c r="CA16" s="62"/>
      <c r="CB16" s="62"/>
      <c r="CC16" s="62"/>
      <c r="CD16" s="62"/>
      <c r="CE16" s="62"/>
      <c r="CF16" s="62"/>
      <c r="CG16" s="62"/>
      <c r="CH16" s="62"/>
      <c r="CI16" s="62"/>
      <c r="CJ16" s="62"/>
      <c r="CK16" s="62"/>
      <c r="CL16" s="62"/>
      <c r="CM16" s="62"/>
      <c r="CN16" s="62"/>
      <c r="CO16" s="62"/>
      <c r="CP16" s="62"/>
      <c r="CQ16" s="62"/>
      <c r="CR16" s="62"/>
      <c r="CS16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