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<sst xmlns="http://schemas.openxmlformats.org/spreadsheetml/2006/main" uniqueCount="195">
  <si>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</si>
  <si>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</si>
  <si>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</si>
  <si>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</si>
  <si>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</si>
  <si>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</si>
  <si>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</si>
  <si>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</si>
  <si>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</si>
  <si>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</si>
  <si>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</si>
  <si>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</si>
  <si>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</si>
  <si>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</si>
  <si>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</si>
  <si>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</si>
  <si>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</si>
  <si>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</si>
  <si>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</si>
  <si>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</si>
  <si>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</si>
  <si>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</si>
  <si>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</si>
  <si>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</si>
  <si>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</si>
  <si>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</si>
  <si>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</si>
  <si>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</si>
  <si>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</si>
  <si>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</si>
  <si>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</si>
  <si>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</si>
  <si>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</si>
  <si>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</si>
  <si>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</si>
  <si>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</si>
  <si>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</si>
  <si>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</si>
  <si>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</si>
  <si>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</si>
  <si>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</si>
  <si>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</si>
  <si>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</si>
  <si>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</si>
  <si>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</si>
  <si>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</si>
  <si>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</si>
  <si>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</si>
  <si>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</si>
  <si>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</si>
  <si>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</si>
  <si>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</si>
  <si>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</si>
  <si>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</si>
  <si>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</si>
  <si>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</si>
  <si>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</si>
  <si>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sd1093</t>
  </si>
  <si>
    <t>インターカラー</t>
  </si>
  <si>
    <t>C版</t>
  </si>
  <si>
    <t>やってみてダメなら、すぐ退会OK</t>
  </si>
  <si>
    <t>lp02</t>
  </si>
  <si>
    <t>スポーツ報知関西</t>
  </si>
  <si>
    <t>全5段つかみ4回</t>
  </si>
  <si>
    <t>sd1094</t>
  </si>
  <si>
    <t>漫画版</t>
  </si>
  <si>
    <t>なんと一度も利用した事がなかった男性がいた！</t>
  </si>
  <si>
    <t>sd1095</t>
  </si>
  <si>
    <t>黒：熟女版</t>
  </si>
  <si>
    <t>彼女50だけど、すごいんです</t>
  </si>
  <si>
    <t>sd1096</t>
  </si>
  <si>
    <t>黒：右女３</t>
  </si>
  <si>
    <t>トゥギャザーする女性をゲットしようぜ！</t>
  </si>
  <si>
    <t>sd1097</t>
  </si>
  <si>
    <t>(空電共通)</t>
  </si>
  <si>
    <t>空電</t>
  </si>
  <si>
    <t>空電 (共通)</t>
  </si>
  <si>
    <t>sd1098</t>
  </si>
  <si>
    <t>右女３</t>
  </si>
  <si>
    <t>79「ストイックな女性が多い○○。「やっぱりあなたが一番好き！」」</t>
  </si>
  <si>
    <t>スポーツ報知関東</t>
  </si>
  <si>
    <t>半2段つかみ20段保証</t>
  </si>
  <si>
    <t>20段保証</t>
  </si>
  <si>
    <t>sd1099</t>
  </si>
  <si>
    <t>80「女性と会話することがとても良い！」</t>
  </si>
  <si>
    <t>半3段つかみ20段保証</t>
  </si>
  <si>
    <t>sd1100</t>
  </si>
  <si>
    <t>81「最終兵器熟女」</t>
  </si>
  <si>
    <t>半5段つかみ20段保証</t>
  </si>
  <si>
    <t>sd1101</t>
  </si>
  <si>
    <t>sd1102</t>
  </si>
  <si>
    <t>女性からご飯に誘われる。男性はyesかnoか返事するだけ</t>
  </si>
  <si>
    <t>日刊ゲンダイ東海版</t>
  </si>
  <si>
    <t>全2段</t>
  </si>
  <si>
    <t>1～15日</t>
  </si>
  <si>
    <t>sd1103</t>
  </si>
  <si>
    <t>16～31日</t>
  </si>
  <si>
    <t>sd1104</t>
  </si>
  <si>
    <t>sd1105</t>
  </si>
  <si>
    <t>東スポ・大スポ・九スポ・中京</t>
  </si>
  <si>
    <t>記事枠</t>
  </si>
  <si>
    <t>7月25日(木)</t>
  </si>
  <si>
    <t>sd1106</t>
  </si>
  <si>
    <t>sd1107</t>
  </si>
  <si>
    <t>記事</t>
  </si>
  <si>
    <t>スポーツ報知関西　1回目</t>
  </si>
  <si>
    <t>4C終面雑報</t>
  </si>
  <si>
    <t>sd1108</t>
  </si>
  <si>
    <t>スポーツ報知関西　2回目</t>
  </si>
  <si>
    <t>sd1109</t>
  </si>
  <si>
    <t>スポーツ報知関西　3回目</t>
  </si>
  <si>
    <t>sd1110</t>
  </si>
  <si>
    <t>82「お相手するの好きなの。ヤりすぎねえさんの日常。」</t>
  </si>
  <si>
    <t>スポーツ報知関西　4回目</t>
  </si>
  <si>
    <t>sd1111</t>
  </si>
  <si>
    <t>スポーツ報知関西　5回目</t>
  </si>
  <si>
    <t>sd1112</t>
  </si>
  <si>
    <t>スポーツ報知関西　6回目</t>
  </si>
  <si>
    <t>sd1113</t>
  </si>
  <si>
    <t>スポーツ報知関西　7回目</t>
  </si>
  <si>
    <t>sd1114</t>
  </si>
  <si>
    <t>スポーツ報知関西　8回目</t>
  </si>
  <si>
    <t>sd1115</t>
  </si>
  <si>
    <t>スポーツ報知関西　9回目</t>
  </si>
  <si>
    <t>sd1116</t>
  </si>
  <si>
    <t>スポーツ報知関西　10回目</t>
  </si>
  <si>
    <t>sd1117</t>
  </si>
  <si>
    <t>スポーツ報知関西　11回目</t>
  </si>
  <si>
    <t>sd1118</t>
  </si>
  <si>
    <t>スポーツ報知関西　12回目</t>
  </si>
  <si>
    <t>sd1119</t>
  </si>
  <si>
    <t>スポーツ報知関西　13回目</t>
  </si>
  <si>
    <t>sd1120</t>
  </si>
  <si>
    <t>共通</t>
  </si>
  <si>
    <t>sd1121</t>
  </si>
  <si>
    <t>サンスポ関東</t>
  </si>
  <si>
    <t>半2段・半3段つかみ10段保証</t>
  </si>
  <si>
    <t>1～10日</t>
  </si>
  <si>
    <t>sd1122</t>
  </si>
  <si>
    <t>11～20日</t>
  </si>
  <si>
    <t>sd1123</t>
  </si>
  <si>
    <t>21～31日</t>
  </si>
  <si>
    <t>sd1124</t>
  </si>
  <si>
    <t>sd1125</t>
  </si>
  <si>
    <t>サンスポ関西</t>
  </si>
  <si>
    <t>sd1126</t>
  </si>
  <si>
    <t>sd1127</t>
  </si>
  <si>
    <t>sd1128</t>
  </si>
  <si>
    <t>sd1129</t>
  </si>
  <si>
    <t>東スポ</t>
  </si>
  <si>
    <t>半2段金土 8回セット</t>
  </si>
  <si>
    <t>7/1～</t>
  </si>
  <si>
    <t>sd1130</t>
  </si>
  <si>
    <t>右女3</t>
  </si>
  <si>
    <t>sd1131</t>
  </si>
  <si>
    <t>sd1132</t>
  </si>
  <si>
    <t>新聞 TOTAL</t>
  </si>
  <si>
    <t>●雑誌 広告</t>
  </si>
  <si>
    <t>ak082</t>
  </si>
  <si>
    <t>アドライヴ</t>
  </si>
  <si>
    <t>楽楽出版</t>
  </si>
  <si>
    <t>5Pセフレ確保(芦名ユリアさん）</t>
  </si>
  <si>
    <t>EXCITING MAX!DELUXE 特別総集編2019夏</t>
  </si>
  <si>
    <t>1C5P</t>
  </si>
  <si>
    <t>7月31日(水)</t>
  </si>
  <si>
    <t>ak083</t>
  </si>
  <si>
    <t>雑誌 TOTAL</t>
  </si>
  <si>
    <t>●DVD 広告</t>
  </si>
  <si>
    <t>pk211</t>
  </si>
  <si>
    <t>ダイアプレス</t>
  </si>
  <si>
    <t>DVD漫画たかし</t>
  </si>
  <si>
    <t>B5、日版PB、700円</t>
  </si>
  <si>
    <t>美人妻のえげつない腰づかい</t>
  </si>
  <si>
    <t>DVD袋表4C</t>
  </si>
  <si>
    <t>7月04日(木)</t>
  </si>
  <si>
    <t>pk212</t>
  </si>
  <si>
    <t>pk213</t>
  </si>
  <si>
    <t>メディアックス</t>
  </si>
  <si>
    <t>A4、書店売、1944円</t>
  </si>
  <si>
    <t>中出し金髪地下DVD ファックファックファック9時間</t>
  </si>
  <si>
    <t>DVD貼付け面4C1/2P</t>
  </si>
  <si>
    <t>7月13日(土)</t>
  </si>
  <si>
    <t>pk214</t>
  </si>
  <si>
    <t>pk215</t>
  </si>
  <si>
    <t>A4、書店売、1500円</t>
  </si>
  <si>
    <t>しろうと美人妻中出し新作地下DVD9時間 性欲に負けて大破廉恥に!</t>
  </si>
  <si>
    <t>7月22日(月)</t>
  </si>
  <si>
    <t>pk216</t>
  </si>
  <si>
    <t>pk217</t>
  </si>
  <si>
    <t>一水社</t>
  </si>
  <si>
    <t>A4、CVSセブン以外、1500円</t>
  </si>
  <si>
    <t>中出しLOVELY素人妻 地下DVD9時間</t>
  </si>
  <si>
    <t>7月30日(火)</t>
  </si>
  <si>
    <t>pk218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</si>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</sst>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1.1892857142857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280000</v>
      </c>
      <c r="L6" s="79">
        <v>3</v>
      </c>
      <c r="M6" s="79">
        <v>0</v>
      </c>
      <c r="N6" s="79">
        <v>25</v>
      </c>
      <c r="O6" s="88">
        <v>1</v>
      </c>
      <c r="P6" s="89">
        <v>0</v>
      </c>
      <c r="Q6" s="90">
        <f>O6+P6</f>
        <v>1</v>
      </c>
      <c r="R6" s="80">
        <f>IFERROR(Q6/N6,"-")</f>
        <v>0.04</v>
      </c>
      <c r="S6" s="79">
        <v>0</v>
      </c>
      <c r="T6" s="79">
        <v>0</v>
      </c>
      <c r="U6" s="80">
        <f>IFERROR(T6/(Q6),"-")</f>
        <v>0</v>
      </c>
      <c r="V6" s="81">
        <f>IFERROR(K6/SUM(Q6:Q10),"-")</f>
        <v>21538.461538462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SUM(Y6:Y10)-SUM(K6:K10)</f>
        <v>53000</v>
      </c>
      <c r="AC6" s="83">
        <f>SUM(Y6:Y10)/SUM(K6:K10)</f>
        <v>1.1892857142857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65</v>
      </c>
      <c r="F7" s="184" t="s">
        <v>66</v>
      </c>
      <c r="G7" s="184" t="s">
        <v>61</v>
      </c>
      <c r="H7" s="87" t="s">
        <v>62</v>
      </c>
      <c r="I7" s="87" t="s">
        <v>63</v>
      </c>
      <c r="J7" s="87"/>
      <c r="K7" s="176"/>
      <c r="L7" s="79">
        <v>1</v>
      </c>
      <c r="M7" s="79">
        <v>0</v>
      </c>
      <c r="N7" s="79">
        <v>26</v>
      </c>
      <c r="O7" s="88">
        <v>1</v>
      </c>
      <c r="P7" s="89">
        <v>0</v>
      </c>
      <c r="Q7" s="90">
        <f>O7+P7</f>
        <v>1</v>
      </c>
      <c r="R7" s="80">
        <f>IFERROR(Q7/N7,"-")</f>
        <v>0.038461538461538</v>
      </c>
      <c r="S7" s="79">
        <v>0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1</v>
      </c>
      <c r="Y7" s="181">
        <v>3000</v>
      </c>
      <c r="Z7" s="182">
        <f>IFERROR(Y7/Q7,"-")</f>
        <v>3000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1</v>
      </c>
      <c r="BQ7" s="118">
        <v>1</v>
      </c>
      <c r="BR7" s="119">
        <f>IFERROR(BQ7/BO7,"-")</f>
        <v>1</v>
      </c>
      <c r="BS7" s="120">
        <v>3000</v>
      </c>
      <c r="BT7" s="121">
        <f>IFERROR(BS7/BO7,"-")</f>
        <v>3000</v>
      </c>
      <c r="BU7" s="122">
        <v>1</v>
      </c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3000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63</v>
      </c>
      <c r="J8" s="87"/>
      <c r="K8" s="176"/>
      <c r="L8" s="79">
        <v>0</v>
      </c>
      <c r="M8" s="79">
        <v>0</v>
      </c>
      <c r="N8" s="79">
        <v>13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/>
      <c r="AC8" s="83"/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71</v>
      </c>
      <c r="F9" s="184" t="s">
        <v>72</v>
      </c>
      <c r="G9" s="184" t="s">
        <v>61</v>
      </c>
      <c r="H9" s="87" t="s">
        <v>62</v>
      </c>
      <c r="I9" s="87" t="s">
        <v>63</v>
      </c>
      <c r="J9" s="87"/>
      <c r="K9" s="176"/>
      <c r="L9" s="79">
        <v>2</v>
      </c>
      <c r="M9" s="79">
        <v>0</v>
      </c>
      <c r="N9" s="79">
        <v>7</v>
      </c>
      <c r="O9" s="88">
        <v>1</v>
      </c>
      <c r="P9" s="89">
        <v>0</v>
      </c>
      <c r="Q9" s="90">
        <f>O9+P9</f>
        <v>1</v>
      </c>
      <c r="R9" s="80">
        <f>IFERROR(Q9/N9,"-")</f>
        <v>0.14285714285714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1</v>
      </c>
      <c r="Y9" s="181">
        <v>30000</v>
      </c>
      <c r="Z9" s="182">
        <f>IFERROR(Y9/Q9,"-")</f>
        <v>30000</v>
      </c>
      <c r="AA9" s="182">
        <f>IFERROR(Y9/W9,"-")</f>
        <v>30000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1</v>
      </c>
      <c r="BQ9" s="118">
        <v>1</v>
      </c>
      <c r="BR9" s="119">
        <f>IFERROR(BQ9/BO9,"-")</f>
        <v>1</v>
      </c>
      <c r="BS9" s="120">
        <v>30000</v>
      </c>
      <c r="BT9" s="121">
        <f>IFERROR(BS9/BO9,"-")</f>
        <v>30000</v>
      </c>
      <c r="BU9" s="122"/>
      <c r="BV9" s="122"/>
      <c r="BW9" s="122">
        <v>1</v>
      </c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30000</v>
      </c>
      <c r="CR9" s="138">
        <v>30000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74</v>
      </c>
      <c r="F10" s="184" t="s">
        <v>74</v>
      </c>
      <c r="G10" s="184" t="s">
        <v>75</v>
      </c>
      <c r="H10" s="87" t="s">
        <v>76</v>
      </c>
      <c r="I10" s="87"/>
      <c r="J10" s="87"/>
      <c r="K10" s="176"/>
      <c r="L10" s="79">
        <v>72</v>
      </c>
      <c r="M10" s="79">
        <v>40</v>
      </c>
      <c r="N10" s="79">
        <v>22</v>
      </c>
      <c r="O10" s="88">
        <v>10</v>
      </c>
      <c r="P10" s="89">
        <v>0</v>
      </c>
      <c r="Q10" s="90">
        <f>O10+P10</f>
        <v>10</v>
      </c>
      <c r="R10" s="80">
        <f>IFERROR(Q10/N10,"-")</f>
        <v>0.45454545454545</v>
      </c>
      <c r="S10" s="79">
        <v>7</v>
      </c>
      <c r="T10" s="79">
        <v>1</v>
      </c>
      <c r="U10" s="80">
        <f>IFERROR(T10/(Q10),"-")</f>
        <v>0.1</v>
      </c>
      <c r="V10" s="81"/>
      <c r="W10" s="82">
        <v>6</v>
      </c>
      <c r="X10" s="80">
        <f>IF(Q10=0,"-",W10/Q10)</f>
        <v>0.6</v>
      </c>
      <c r="Y10" s="181">
        <v>300000</v>
      </c>
      <c r="Z10" s="182">
        <f>IFERROR(Y10/Q10,"-")</f>
        <v>30000</v>
      </c>
      <c r="AA10" s="182">
        <f>IFERROR(Y10/W10,"-")</f>
        <v>50000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4</v>
      </c>
      <c r="BP10" s="117">
        <f>IF(Q10=0,"",IF(BO10=0,"",(BO10/Q10)))</f>
        <v>0.4</v>
      </c>
      <c r="BQ10" s="118">
        <v>2</v>
      </c>
      <c r="BR10" s="119">
        <f>IFERROR(BQ10/BO10,"-")</f>
        <v>0.5</v>
      </c>
      <c r="BS10" s="120">
        <v>53000</v>
      </c>
      <c r="BT10" s="121">
        <f>IFERROR(BS10/BO10,"-")</f>
        <v>13250</v>
      </c>
      <c r="BU10" s="122"/>
      <c r="BV10" s="122"/>
      <c r="BW10" s="122">
        <v>2</v>
      </c>
      <c r="BX10" s="123">
        <v>5</v>
      </c>
      <c r="BY10" s="124">
        <f>IF(Q10=0,"",IF(BX10=0,"",(BX10/Q10)))</f>
        <v>0.5</v>
      </c>
      <c r="BZ10" s="125">
        <v>4</v>
      </c>
      <c r="CA10" s="126">
        <f>IFERROR(BZ10/BX10,"-")</f>
        <v>0.8</v>
      </c>
      <c r="CB10" s="127">
        <v>247000</v>
      </c>
      <c r="CC10" s="128">
        <f>IFERROR(CB10/BX10,"-")</f>
        <v>49400</v>
      </c>
      <c r="CD10" s="129"/>
      <c r="CE10" s="129"/>
      <c r="CF10" s="129">
        <v>4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6</v>
      </c>
      <c r="CQ10" s="138">
        <v>300000</v>
      </c>
      <c r="CR10" s="138">
        <v>114000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0.024615384615385</v>
      </c>
      <c r="B11" s="184" t="s">
        <v>77</v>
      </c>
      <c r="C11" s="184" t="s">
        <v>58</v>
      </c>
      <c r="D11" s="184"/>
      <c r="E11" s="184" t="s">
        <v>78</v>
      </c>
      <c r="F11" s="184" t="s">
        <v>79</v>
      </c>
      <c r="G11" s="184" t="s">
        <v>61</v>
      </c>
      <c r="H11" s="87" t="s">
        <v>80</v>
      </c>
      <c r="I11" s="87" t="s">
        <v>81</v>
      </c>
      <c r="J11" s="87" t="s">
        <v>82</v>
      </c>
      <c r="K11" s="176">
        <v>325000</v>
      </c>
      <c r="L11" s="79">
        <v>6</v>
      </c>
      <c r="M11" s="79">
        <v>0</v>
      </c>
      <c r="N11" s="79">
        <v>47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>
        <f>IFERROR(K11/SUM(Q11:Q14),"-")</f>
        <v>54166.666666667</v>
      </c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>
        <f>SUM(Y11:Y14)-SUM(K11:K14)</f>
        <v>-317000</v>
      </c>
      <c r="AC11" s="83">
        <f>SUM(Y11:Y14)/SUM(K11:K14)</f>
        <v>0.024615384615385</v>
      </c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83</v>
      </c>
      <c r="C12" s="184" t="s">
        <v>58</v>
      </c>
      <c r="D12" s="184"/>
      <c r="E12" s="184" t="s">
        <v>78</v>
      </c>
      <c r="F12" s="184" t="s">
        <v>84</v>
      </c>
      <c r="G12" s="184" t="s">
        <v>61</v>
      </c>
      <c r="H12" s="87" t="s">
        <v>80</v>
      </c>
      <c r="I12" s="87" t="s">
        <v>85</v>
      </c>
      <c r="J12" s="87"/>
      <c r="K12" s="176"/>
      <c r="L12" s="79">
        <v>9</v>
      </c>
      <c r="M12" s="79">
        <v>0</v>
      </c>
      <c r="N12" s="79">
        <v>41</v>
      </c>
      <c r="O12" s="88">
        <v>1</v>
      </c>
      <c r="P12" s="89">
        <v>0</v>
      </c>
      <c r="Q12" s="90">
        <f>O12+P12</f>
        <v>1</v>
      </c>
      <c r="R12" s="80">
        <f>IFERROR(Q12/N12,"-")</f>
        <v>0.024390243902439</v>
      </c>
      <c r="S12" s="79">
        <v>1</v>
      </c>
      <c r="T12" s="79">
        <v>0</v>
      </c>
      <c r="U12" s="80">
        <f>IFERROR(T12/(Q12),"-")</f>
        <v>0</v>
      </c>
      <c r="V12" s="81"/>
      <c r="W12" s="82">
        <v>1</v>
      </c>
      <c r="X12" s="80">
        <f>IF(Q12=0,"-",W12/Q12)</f>
        <v>1</v>
      </c>
      <c r="Y12" s="181">
        <v>5000</v>
      </c>
      <c r="Z12" s="182">
        <f>IFERROR(Y12/Q12,"-")</f>
        <v>5000</v>
      </c>
      <c r="AA12" s="182">
        <f>IFERROR(Y12/W12,"-")</f>
        <v>5000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1</v>
      </c>
      <c r="BH12" s="109">
        <v>1</v>
      </c>
      <c r="BI12" s="111">
        <f>IFERROR(BH12/BF12,"-")</f>
        <v>1</v>
      </c>
      <c r="BJ12" s="112">
        <v>5000</v>
      </c>
      <c r="BK12" s="113">
        <f>IFERROR(BJ12/BF12,"-")</f>
        <v>5000</v>
      </c>
      <c r="BL12" s="114">
        <v>1</v>
      </c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5000</v>
      </c>
      <c r="CR12" s="138">
        <v>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86</v>
      </c>
      <c r="C13" s="184" t="s">
        <v>58</v>
      </c>
      <c r="D13" s="184"/>
      <c r="E13" s="184" t="s">
        <v>78</v>
      </c>
      <c r="F13" s="184" t="s">
        <v>87</v>
      </c>
      <c r="G13" s="184" t="s">
        <v>61</v>
      </c>
      <c r="H13" s="87" t="s">
        <v>80</v>
      </c>
      <c r="I13" s="87" t="s">
        <v>88</v>
      </c>
      <c r="J13" s="87"/>
      <c r="K13" s="176"/>
      <c r="L13" s="79">
        <v>0</v>
      </c>
      <c r="M13" s="79">
        <v>0</v>
      </c>
      <c r="N13" s="79">
        <v>2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89</v>
      </c>
      <c r="C14" s="184" t="s">
        <v>58</v>
      </c>
      <c r="D14" s="184"/>
      <c r="E14" s="184" t="s">
        <v>74</v>
      </c>
      <c r="F14" s="184" t="s">
        <v>74</v>
      </c>
      <c r="G14" s="184" t="s">
        <v>75</v>
      </c>
      <c r="H14" s="87"/>
      <c r="I14" s="87"/>
      <c r="J14" s="87"/>
      <c r="K14" s="176"/>
      <c r="L14" s="79">
        <v>87</v>
      </c>
      <c r="M14" s="79">
        <v>47</v>
      </c>
      <c r="N14" s="79">
        <v>5</v>
      </c>
      <c r="O14" s="88">
        <v>5</v>
      </c>
      <c r="P14" s="89">
        <v>0</v>
      </c>
      <c r="Q14" s="90">
        <f>O14+P14</f>
        <v>5</v>
      </c>
      <c r="R14" s="80">
        <f>IFERROR(Q14/N14,"-")</f>
        <v>1</v>
      </c>
      <c r="S14" s="79">
        <v>2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0.2</v>
      </c>
      <c r="Y14" s="181">
        <v>3000</v>
      </c>
      <c r="Z14" s="182">
        <f>IFERROR(Y14/Q14,"-")</f>
        <v>600</v>
      </c>
      <c r="AA14" s="182">
        <f>IFERROR(Y14/W14,"-")</f>
        <v>3000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3</v>
      </c>
      <c r="BY14" s="124">
        <f>IF(Q14=0,"",IF(BX14=0,"",(BX14/Q14)))</f>
        <v>0.6</v>
      </c>
      <c r="BZ14" s="125">
        <v>1</v>
      </c>
      <c r="CA14" s="126">
        <f>IFERROR(BZ14/BX14,"-")</f>
        <v>0.33333333333333</v>
      </c>
      <c r="CB14" s="127">
        <v>3000</v>
      </c>
      <c r="CC14" s="128">
        <f>IFERROR(CB14/BX14,"-")</f>
        <v>1000</v>
      </c>
      <c r="CD14" s="129">
        <v>1</v>
      </c>
      <c r="CE14" s="129"/>
      <c r="CF14" s="129"/>
      <c r="CG14" s="130">
        <v>1</v>
      </c>
      <c r="CH14" s="131">
        <f>IF(Q14=0,"",IF(CG14=0,"",(CG14/Q14)))</f>
        <v>0.2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1</v>
      </c>
      <c r="CQ14" s="138">
        <v>3000</v>
      </c>
      <c r="CR14" s="138">
        <v>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0.68</v>
      </c>
      <c r="B15" s="184" t="s">
        <v>90</v>
      </c>
      <c r="C15" s="184" t="s">
        <v>58</v>
      </c>
      <c r="D15" s="184"/>
      <c r="E15" s="184" t="s">
        <v>78</v>
      </c>
      <c r="F15" s="184" t="s">
        <v>91</v>
      </c>
      <c r="G15" s="184" t="s">
        <v>61</v>
      </c>
      <c r="H15" s="87" t="s">
        <v>92</v>
      </c>
      <c r="I15" s="87" t="s">
        <v>93</v>
      </c>
      <c r="J15" s="87" t="s">
        <v>94</v>
      </c>
      <c r="K15" s="176">
        <v>100000</v>
      </c>
      <c r="L15" s="79">
        <v>1</v>
      </c>
      <c r="M15" s="79">
        <v>0</v>
      </c>
      <c r="N15" s="79">
        <v>22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>
        <f>IFERROR(K15/SUM(Q15:Q17),"-")</f>
        <v>20000</v>
      </c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>
        <f>SUM(Y15:Y17)-SUM(K15:K17)</f>
        <v>-32000</v>
      </c>
      <c r="AC15" s="83">
        <f>SUM(Y15:Y17)/SUM(K15:K17)</f>
        <v>0.68</v>
      </c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95</v>
      </c>
      <c r="C16" s="184" t="s">
        <v>58</v>
      </c>
      <c r="D16" s="184"/>
      <c r="E16" s="184" t="s">
        <v>78</v>
      </c>
      <c r="F16" s="184" t="s">
        <v>72</v>
      </c>
      <c r="G16" s="184" t="s">
        <v>61</v>
      </c>
      <c r="H16" s="87"/>
      <c r="I16" s="87" t="s">
        <v>93</v>
      </c>
      <c r="J16" s="87" t="s">
        <v>96</v>
      </c>
      <c r="K16" s="176"/>
      <c r="L16" s="79">
        <v>2</v>
      </c>
      <c r="M16" s="79">
        <v>0</v>
      </c>
      <c r="N16" s="79">
        <v>11</v>
      </c>
      <c r="O16" s="88">
        <v>1</v>
      </c>
      <c r="P16" s="89">
        <v>0</v>
      </c>
      <c r="Q16" s="90">
        <f>O16+P16</f>
        <v>1</v>
      </c>
      <c r="R16" s="80">
        <f>IFERROR(Q16/N16,"-")</f>
        <v>0.090909090909091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97</v>
      </c>
      <c r="C17" s="184" t="s">
        <v>58</v>
      </c>
      <c r="D17" s="184"/>
      <c r="E17" s="184" t="s">
        <v>74</v>
      </c>
      <c r="F17" s="184" t="s">
        <v>74</v>
      </c>
      <c r="G17" s="184" t="s">
        <v>75</v>
      </c>
      <c r="H17" s="87"/>
      <c r="I17" s="87"/>
      <c r="J17" s="87"/>
      <c r="K17" s="176"/>
      <c r="L17" s="79">
        <v>16</v>
      </c>
      <c r="M17" s="79">
        <v>13</v>
      </c>
      <c r="N17" s="79">
        <v>4</v>
      </c>
      <c r="O17" s="88">
        <v>4</v>
      </c>
      <c r="P17" s="89">
        <v>0</v>
      </c>
      <c r="Q17" s="90">
        <f>O17+P17</f>
        <v>4</v>
      </c>
      <c r="R17" s="80">
        <f>IFERROR(Q17/N17,"-")</f>
        <v>1</v>
      </c>
      <c r="S17" s="79">
        <v>2</v>
      </c>
      <c r="T17" s="79">
        <v>2</v>
      </c>
      <c r="U17" s="80">
        <f>IFERROR(T17/(Q17),"-")</f>
        <v>0.5</v>
      </c>
      <c r="V17" s="81"/>
      <c r="W17" s="82">
        <v>1</v>
      </c>
      <c r="X17" s="80">
        <f>IF(Q17=0,"-",W17/Q17)</f>
        <v>0.25</v>
      </c>
      <c r="Y17" s="181">
        <v>68000</v>
      </c>
      <c r="Z17" s="182">
        <f>IFERROR(Y17/Q17,"-")</f>
        <v>17000</v>
      </c>
      <c r="AA17" s="182">
        <f>IFERROR(Y17/W17,"-")</f>
        <v>68000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0.5</v>
      </c>
      <c r="BH17" s="109">
        <v>1</v>
      </c>
      <c r="BI17" s="111">
        <f>IFERROR(BH17/BF17,"-")</f>
        <v>0.5</v>
      </c>
      <c r="BJ17" s="112">
        <v>68000</v>
      </c>
      <c r="BK17" s="113">
        <f>IFERROR(BJ17/BF17,"-")</f>
        <v>34000</v>
      </c>
      <c r="BL17" s="114"/>
      <c r="BM17" s="114"/>
      <c r="BN17" s="114">
        <v>1</v>
      </c>
      <c r="BO17" s="116">
        <v>1</v>
      </c>
      <c r="BP17" s="117">
        <f>IF(Q17=0,"",IF(BO17=0,"",(BO17/Q17)))</f>
        <v>0.25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0.25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68000</v>
      </c>
      <c r="CR17" s="138">
        <v>68000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1.7625</v>
      </c>
      <c r="B18" s="184" t="s">
        <v>98</v>
      </c>
      <c r="C18" s="184" t="s">
        <v>58</v>
      </c>
      <c r="D18" s="184"/>
      <c r="E18" s="184"/>
      <c r="F18" s="184"/>
      <c r="G18" s="184" t="s">
        <v>61</v>
      </c>
      <c r="H18" s="87" t="s">
        <v>99</v>
      </c>
      <c r="I18" s="87" t="s">
        <v>100</v>
      </c>
      <c r="J18" s="87" t="s">
        <v>101</v>
      </c>
      <c r="K18" s="176">
        <v>80000</v>
      </c>
      <c r="L18" s="79">
        <v>24</v>
      </c>
      <c r="M18" s="79">
        <v>0</v>
      </c>
      <c r="N18" s="79">
        <v>116</v>
      </c>
      <c r="O18" s="88">
        <v>6</v>
      </c>
      <c r="P18" s="89">
        <v>0</v>
      </c>
      <c r="Q18" s="90">
        <f>O18+P18</f>
        <v>6</v>
      </c>
      <c r="R18" s="80">
        <f>IFERROR(Q18/N18,"-")</f>
        <v>0.051724137931034</v>
      </c>
      <c r="S18" s="79">
        <v>1</v>
      </c>
      <c r="T18" s="79">
        <v>3</v>
      </c>
      <c r="U18" s="80">
        <f>IFERROR(T18/(Q18),"-")</f>
        <v>0.5</v>
      </c>
      <c r="V18" s="81">
        <f>IFERROR(K18/SUM(Q18:Q19),"-")</f>
        <v>8000</v>
      </c>
      <c r="W18" s="82">
        <v>3</v>
      </c>
      <c r="X18" s="80">
        <f>IF(Q18=0,"-",W18/Q18)</f>
        <v>0.5</v>
      </c>
      <c r="Y18" s="181">
        <v>141000</v>
      </c>
      <c r="Z18" s="182">
        <f>IFERROR(Y18/Q18,"-")</f>
        <v>23500</v>
      </c>
      <c r="AA18" s="182">
        <f>IFERROR(Y18/W18,"-")</f>
        <v>47000</v>
      </c>
      <c r="AB18" s="176">
        <f>SUM(Y18:Y19)-SUM(K18:K19)</f>
        <v>61000</v>
      </c>
      <c r="AC18" s="83">
        <f>SUM(Y18:Y19)/SUM(K18:K19)</f>
        <v>1.7625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0.33333333333333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4</v>
      </c>
      <c r="BY18" s="124">
        <f>IF(Q18=0,"",IF(BX18=0,"",(BX18/Q18)))</f>
        <v>0.66666666666667</v>
      </c>
      <c r="BZ18" s="125">
        <v>3</v>
      </c>
      <c r="CA18" s="126">
        <f>IFERROR(BZ18/BX18,"-")</f>
        <v>0.75</v>
      </c>
      <c r="CB18" s="127">
        <v>141000</v>
      </c>
      <c r="CC18" s="128">
        <f>IFERROR(CB18/BX18,"-")</f>
        <v>35250</v>
      </c>
      <c r="CD18" s="129">
        <v>2</v>
      </c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141000</v>
      </c>
      <c r="CR18" s="138">
        <v>133000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/>
      <c r="B19" s="184" t="s">
        <v>102</v>
      </c>
      <c r="C19" s="184" t="s">
        <v>58</v>
      </c>
      <c r="D19" s="184"/>
      <c r="E19" s="184"/>
      <c r="F19" s="184"/>
      <c r="G19" s="184" t="s">
        <v>75</v>
      </c>
      <c r="H19" s="87"/>
      <c r="I19" s="87"/>
      <c r="J19" s="87"/>
      <c r="K19" s="176"/>
      <c r="L19" s="79">
        <v>21</v>
      </c>
      <c r="M19" s="79">
        <v>15</v>
      </c>
      <c r="N19" s="79">
        <v>1</v>
      </c>
      <c r="O19" s="88">
        <v>4</v>
      </c>
      <c r="P19" s="89">
        <v>0</v>
      </c>
      <c r="Q19" s="90">
        <f>O19+P19</f>
        <v>4</v>
      </c>
      <c r="R19" s="80">
        <f>IFERROR(Q19/N19,"-")</f>
        <v>4</v>
      </c>
      <c r="S19" s="79">
        <v>2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4</v>
      </c>
      <c r="BP19" s="117">
        <f>IF(Q19=0,"",IF(BO19=0,"",(BO19/Q19)))</f>
        <v>1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0.63</v>
      </c>
      <c r="B20" s="184" t="s">
        <v>103</v>
      </c>
      <c r="C20" s="184" t="s">
        <v>58</v>
      </c>
      <c r="D20" s="184"/>
      <c r="E20" s="184" t="s">
        <v>104</v>
      </c>
      <c r="F20" s="184" t="s">
        <v>79</v>
      </c>
      <c r="G20" s="184" t="s">
        <v>61</v>
      </c>
      <c r="H20" s="87" t="s">
        <v>105</v>
      </c>
      <c r="I20" s="87" t="s">
        <v>106</v>
      </c>
      <c r="J20" s="87"/>
      <c r="K20" s="176">
        <v>300000</v>
      </c>
      <c r="L20" s="79">
        <v>2</v>
      </c>
      <c r="M20" s="79">
        <v>0</v>
      </c>
      <c r="N20" s="79">
        <v>4</v>
      </c>
      <c r="O20" s="88">
        <v>1</v>
      </c>
      <c r="P20" s="89">
        <v>0</v>
      </c>
      <c r="Q20" s="90">
        <f>O20+P20</f>
        <v>1</v>
      </c>
      <c r="R20" s="80">
        <f>IFERROR(Q20/N20,"-")</f>
        <v>0.25</v>
      </c>
      <c r="S20" s="79">
        <v>0</v>
      </c>
      <c r="T20" s="79">
        <v>0</v>
      </c>
      <c r="U20" s="80">
        <f>IFERROR(T20/(Q20),"-")</f>
        <v>0</v>
      </c>
      <c r="V20" s="81">
        <f>IFERROR(K20/SUM(Q20:Q33),"-")</f>
        <v>18750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SUM(Y20:Y33)-SUM(K20:K33)</f>
        <v>-111000</v>
      </c>
      <c r="AC20" s="83">
        <f>SUM(Y20:Y33)/SUM(K20:K33)</f>
        <v>0.63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1</v>
      </c>
      <c r="BY20" s="124">
        <f>IF(Q20=0,"",IF(BX20=0,"",(BX20/Q20)))</f>
        <v>1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107</v>
      </c>
      <c r="C21" s="184" t="s">
        <v>58</v>
      </c>
      <c r="D21" s="184"/>
      <c r="E21" s="184" t="s">
        <v>104</v>
      </c>
      <c r="F21" s="184" t="s">
        <v>84</v>
      </c>
      <c r="G21" s="184" t="s">
        <v>61</v>
      </c>
      <c r="H21" s="87" t="s">
        <v>108</v>
      </c>
      <c r="I21" s="87" t="s">
        <v>106</v>
      </c>
      <c r="J21" s="87"/>
      <c r="K21" s="176"/>
      <c r="L21" s="79">
        <v>2</v>
      </c>
      <c r="M21" s="79">
        <v>0</v>
      </c>
      <c r="N21" s="79">
        <v>11</v>
      </c>
      <c r="O21" s="88">
        <v>1</v>
      </c>
      <c r="P21" s="89">
        <v>0</v>
      </c>
      <c r="Q21" s="90">
        <f>O21+P21</f>
        <v>1</v>
      </c>
      <c r="R21" s="80">
        <f>IFERROR(Q21/N21,"-")</f>
        <v>0.090909090909091</v>
      </c>
      <c r="S21" s="79">
        <v>1</v>
      </c>
      <c r="T21" s="79">
        <v>0</v>
      </c>
      <c r="U21" s="80">
        <f>IFERROR(T21/(Q21),"-")</f>
        <v>0</v>
      </c>
      <c r="V21" s="81"/>
      <c r="W21" s="82">
        <v>1</v>
      </c>
      <c r="X21" s="80">
        <f>IF(Q21=0,"-",W21/Q21)</f>
        <v>1</v>
      </c>
      <c r="Y21" s="181">
        <v>13000</v>
      </c>
      <c r="Z21" s="182">
        <f>IFERROR(Y21/Q21,"-")</f>
        <v>13000</v>
      </c>
      <c r="AA21" s="182">
        <f>IFERROR(Y21/W21,"-")</f>
        <v>13000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1</v>
      </c>
      <c r="BH21" s="109">
        <v>1</v>
      </c>
      <c r="BI21" s="111">
        <f>IFERROR(BH21/BF21,"-")</f>
        <v>1</v>
      </c>
      <c r="BJ21" s="112">
        <v>13000</v>
      </c>
      <c r="BK21" s="113">
        <f>IFERROR(BJ21/BF21,"-")</f>
        <v>13000</v>
      </c>
      <c r="BL21" s="114"/>
      <c r="BM21" s="114"/>
      <c r="BN21" s="114">
        <v>1</v>
      </c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13000</v>
      </c>
      <c r="CR21" s="138">
        <v>13000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109</v>
      </c>
      <c r="C22" s="184" t="s">
        <v>58</v>
      </c>
      <c r="D22" s="184"/>
      <c r="E22" s="184" t="s">
        <v>104</v>
      </c>
      <c r="F22" s="184" t="s">
        <v>87</v>
      </c>
      <c r="G22" s="184" t="s">
        <v>61</v>
      </c>
      <c r="H22" s="87" t="s">
        <v>110</v>
      </c>
      <c r="I22" s="87" t="s">
        <v>106</v>
      </c>
      <c r="J22" s="87"/>
      <c r="K22" s="176"/>
      <c r="L22" s="79">
        <v>0</v>
      </c>
      <c r="M22" s="79">
        <v>0</v>
      </c>
      <c r="N22" s="79">
        <v>10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111</v>
      </c>
      <c r="C23" s="184" t="s">
        <v>58</v>
      </c>
      <c r="D23" s="184"/>
      <c r="E23" s="184" t="s">
        <v>104</v>
      </c>
      <c r="F23" s="184" t="s">
        <v>112</v>
      </c>
      <c r="G23" s="184" t="s">
        <v>61</v>
      </c>
      <c r="H23" s="87" t="s">
        <v>113</v>
      </c>
      <c r="I23" s="87" t="s">
        <v>106</v>
      </c>
      <c r="J23" s="87"/>
      <c r="K23" s="176"/>
      <c r="L23" s="79">
        <v>2</v>
      </c>
      <c r="M23" s="79">
        <v>0</v>
      </c>
      <c r="N23" s="79">
        <v>12</v>
      </c>
      <c r="O23" s="88">
        <v>1</v>
      </c>
      <c r="P23" s="89">
        <v>0</v>
      </c>
      <c r="Q23" s="90">
        <f>O23+P23</f>
        <v>1</v>
      </c>
      <c r="R23" s="80">
        <f>IFERROR(Q23/N23,"-")</f>
        <v>0.083333333333333</v>
      </c>
      <c r="S23" s="79">
        <v>0</v>
      </c>
      <c r="T23" s="79">
        <v>1</v>
      </c>
      <c r="U23" s="80">
        <f>IFERROR(T23/(Q23),"-")</f>
        <v>1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1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114</v>
      </c>
      <c r="C24" s="184" t="s">
        <v>58</v>
      </c>
      <c r="D24" s="184"/>
      <c r="E24" s="184" t="s">
        <v>104</v>
      </c>
      <c r="F24" s="184" t="s">
        <v>79</v>
      </c>
      <c r="G24" s="184" t="s">
        <v>61</v>
      </c>
      <c r="H24" s="87" t="s">
        <v>115</v>
      </c>
      <c r="I24" s="87" t="s">
        <v>106</v>
      </c>
      <c r="J24" s="87"/>
      <c r="K24" s="176"/>
      <c r="L24" s="79">
        <v>0</v>
      </c>
      <c r="M24" s="79">
        <v>0</v>
      </c>
      <c r="N24" s="79">
        <v>2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116</v>
      </c>
      <c r="C25" s="184" t="s">
        <v>58</v>
      </c>
      <c r="D25" s="184"/>
      <c r="E25" s="184" t="s">
        <v>104</v>
      </c>
      <c r="F25" s="184" t="s">
        <v>84</v>
      </c>
      <c r="G25" s="184" t="s">
        <v>61</v>
      </c>
      <c r="H25" s="87" t="s">
        <v>117</v>
      </c>
      <c r="I25" s="87" t="s">
        <v>106</v>
      </c>
      <c r="J25" s="87"/>
      <c r="K25" s="176"/>
      <c r="L25" s="79">
        <v>3</v>
      </c>
      <c r="M25" s="79">
        <v>0</v>
      </c>
      <c r="N25" s="79">
        <v>12</v>
      </c>
      <c r="O25" s="88">
        <v>2</v>
      </c>
      <c r="P25" s="89">
        <v>0</v>
      </c>
      <c r="Q25" s="90">
        <f>O25+P25</f>
        <v>2</v>
      </c>
      <c r="R25" s="80">
        <f>IFERROR(Q25/N25,"-")</f>
        <v>0.16666666666667</v>
      </c>
      <c r="S25" s="79">
        <v>1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0.5</v>
      </c>
      <c r="Y25" s="181">
        <v>18000</v>
      </c>
      <c r="Z25" s="182">
        <f>IFERROR(Y25/Q25,"-")</f>
        <v>9000</v>
      </c>
      <c r="AA25" s="182">
        <f>IFERROR(Y25/W25,"-")</f>
        <v>18000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2</v>
      </c>
      <c r="BP25" s="117">
        <f>IF(Q25=0,"",IF(BO25=0,"",(BO25/Q25)))</f>
        <v>1</v>
      </c>
      <c r="BQ25" s="118">
        <v>1</v>
      </c>
      <c r="BR25" s="119">
        <f>IFERROR(BQ25/BO25,"-")</f>
        <v>0.5</v>
      </c>
      <c r="BS25" s="120">
        <v>18000</v>
      </c>
      <c r="BT25" s="121">
        <f>IFERROR(BS25/BO25,"-")</f>
        <v>9000</v>
      </c>
      <c r="BU25" s="122"/>
      <c r="BV25" s="122"/>
      <c r="BW25" s="122">
        <v>1</v>
      </c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18000</v>
      </c>
      <c r="CR25" s="138">
        <v>18000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118</v>
      </c>
      <c r="C26" s="184" t="s">
        <v>58</v>
      </c>
      <c r="D26" s="184"/>
      <c r="E26" s="184" t="s">
        <v>104</v>
      </c>
      <c r="F26" s="184" t="s">
        <v>87</v>
      </c>
      <c r="G26" s="184" t="s">
        <v>61</v>
      </c>
      <c r="H26" s="87" t="s">
        <v>119</v>
      </c>
      <c r="I26" s="87" t="s">
        <v>106</v>
      </c>
      <c r="J26" s="87"/>
      <c r="K26" s="176"/>
      <c r="L26" s="79">
        <v>0</v>
      </c>
      <c r="M26" s="79">
        <v>0</v>
      </c>
      <c r="N26" s="79">
        <v>5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/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/>
      <c r="AC26" s="83"/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120</v>
      </c>
      <c r="C27" s="184" t="s">
        <v>58</v>
      </c>
      <c r="D27" s="184"/>
      <c r="E27" s="184" t="s">
        <v>104</v>
      </c>
      <c r="F27" s="184" t="s">
        <v>112</v>
      </c>
      <c r="G27" s="184" t="s">
        <v>61</v>
      </c>
      <c r="H27" s="87" t="s">
        <v>121</v>
      </c>
      <c r="I27" s="87" t="s">
        <v>106</v>
      </c>
      <c r="J27" s="87"/>
      <c r="K27" s="176"/>
      <c r="L27" s="79">
        <v>1</v>
      </c>
      <c r="M27" s="79">
        <v>0</v>
      </c>
      <c r="N27" s="79">
        <v>12</v>
      </c>
      <c r="O27" s="88">
        <v>0</v>
      </c>
      <c r="P27" s="89">
        <v>0</v>
      </c>
      <c r="Q27" s="90">
        <f>O27+P27</f>
        <v>0</v>
      </c>
      <c r="R27" s="80">
        <f>IFERROR(Q27/N27,"-")</f>
        <v>0</v>
      </c>
      <c r="S27" s="79">
        <v>0</v>
      </c>
      <c r="T27" s="79">
        <v>0</v>
      </c>
      <c r="U27" s="80" t="str">
        <f>IFERROR(T27/(Q27),"-")</f>
        <v>-</v>
      </c>
      <c r="V27" s="81"/>
      <c r="W27" s="82">
        <v>0</v>
      </c>
      <c r="X27" s="80" t="str">
        <f>IF(Q27=0,"-",W27/Q27)</f>
        <v>-</v>
      </c>
      <c r="Y27" s="181">
        <v>0</v>
      </c>
      <c r="Z27" s="182" t="str">
        <f>IFERROR(Y27/Q27,"-")</f>
        <v>-</v>
      </c>
      <c r="AA27" s="182" t="str">
        <f>IFERROR(Y27/W27,"-")</f>
        <v>-</v>
      </c>
      <c r="AB27" s="176"/>
      <c r="AC27" s="83"/>
      <c r="AD27" s="77"/>
      <c r="AE27" s="91"/>
      <c r="AF27" s="92" t="str">
        <f>IF(Q27=0,"",IF(AE27=0,"",(AE27/Q27)))</f>
        <v/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 t="str">
        <f>IF(Q27=0,"",IF(AN27=0,"",(AN27/Q27)))</f>
        <v/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 t="str">
        <f>IF(Q27=0,"",IF(AW27=0,"",(AW27/Q27)))</f>
        <v/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 t="str">
        <f>IF(Q27=0,"",IF(BF27=0,"",(BF27/Q27)))</f>
        <v/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 t="str">
        <f>IF(Q27=0,"",IF(BO27=0,"",(BO27/Q27)))</f>
        <v/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 t="str">
        <f>IF(Q27=0,"",IF(BX27=0,"",(BX27/Q27)))</f>
        <v/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 t="str">
        <f>IF(Q27=0,"",IF(CG27=0,"",(CG27/Q27)))</f>
        <v/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122</v>
      </c>
      <c r="C28" s="184" t="s">
        <v>58</v>
      </c>
      <c r="D28" s="184"/>
      <c r="E28" s="184" t="s">
        <v>104</v>
      </c>
      <c r="F28" s="184" t="s">
        <v>79</v>
      </c>
      <c r="G28" s="184" t="s">
        <v>61</v>
      </c>
      <c r="H28" s="87" t="s">
        <v>123</v>
      </c>
      <c r="I28" s="87" t="s">
        <v>106</v>
      </c>
      <c r="J28" s="87"/>
      <c r="K28" s="176"/>
      <c r="L28" s="79">
        <v>0</v>
      </c>
      <c r="M28" s="79">
        <v>0</v>
      </c>
      <c r="N28" s="79">
        <v>4</v>
      </c>
      <c r="O28" s="88">
        <v>0</v>
      </c>
      <c r="P28" s="89">
        <v>0</v>
      </c>
      <c r="Q28" s="90">
        <f>O28+P28</f>
        <v>0</v>
      </c>
      <c r="R28" s="80">
        <f>IFERROR(Q28/N28,"-")</f>
        <v>0</v>
      </c>
      <c r="S28" s="79">
        <v>0</v>
      </c>
      <c r="T28" s="79">
        <v>0</v>
      </c>
      <c r="U28" s="80" t="str">
        <f>IFERROR(T28/(Q28),"-")</f>
        <v>-</v>
      </c>
      <c r="V28" s="81"/>
      <c r="W28" s="82">
        <v>0</v>
      </c>
      <c r="X28" s="80" t="str">
        <f>IF(Q28=0,"-",W28/Q28)</f>
        <v>-</v>
      </c>
      <c r="Y28" s="181">
        <v>0</v>
      </c>
      <c r="Z28" s="182" t="str">
        <f>IFERROR(Y28/Q28,"-")</f>
        <v>-</v>
      </c>
      <c r="AA28" s="182" t="str">
        <f>IFERROR(Y28/W28,"-")</f>
        <v>-</v>
      </c>
      <c r="AB28" s="176"/>
      <c r="AC28" s="83"/>
      <c r="AD28" s="77"/>
      <c r="AE28" s="91"/>
      <c r="AF28" s="92" t="str">
        <f>IF(Q28=0,"",IF(AE28=0,"",(AE28/Q28)))</f>
        <v/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 t="str">
        <f>IF(Q28=0,"",IF(AN28=0,"",(AN28/Q28)))</f>
        <v/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 t="str">
        <f>IF(Q28=0,"",IF(AW28=0,"",(AW28/Q28)))</f>
        <v/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 t="str">
        <f>IF(Q28=0,"",IF(BF28=0,"",(BF28/Q28)))</f>
        <v/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 t="str">
        <f>IF(Q28=0,"",IF(BO28=0,"",(BO28/Q28)))</f>
        <v/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 t="str">
        <f>IF(Q28=0,"",IF(BX28=0,"",(BX28/Q28)))</f>
        <v/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 t="str">
        <f>IF(Q28=0,"",IF(CG28=0,"",(CG28/Q28)))</f>
        <v/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124</v>
      </c>
      <c r="C29" s="184" t="s">
        <v>58</v>
      </c>
      <c r="D29" s="184"/>
      <c r="E29" s="184" t="s">
        <v>104</v>
      </c>
      <c r="F29" s="184" t="s">
        <v>84</v>
      </c>
      <c r="G29" s="184" t="s">
        <v>61</v>
      </c>
      <c r="H29" s="87" t="s">
        <v>125</v>
      </c>
      <c r="I29" s="87" t="s">
        <v>106</v>
      </c>
      <c r="J29" s="87"/>
      <c r="K29" s="176"/>
      <c r="L29" s="79">
        <v>4</v>
      </c>
      <c r="M29" s="79">
        <v>0</v>
      </c>
      <c r="N29" s="79">
        <v>12</v>
      </c>
      <c r="O29" s="88">
        <v>2</v>
      </c>
      <c r="P29" s="89">
        <v>0</v>
      </c>
      <c r="Q29" s="90">
        <f>O29+P29</f>
        <v>2</v>
      </c>
      <c r="R29" s="80">
        <f>IFERROR(Q29/N29,"-")</f>
        <v>0.16666666666667</v>
      </c>
      <c r="S29" s="79">
        <v>0</v>
      </c>
      <c r="T29" s="79">
        <v>1</v>
      </c>
      <c r="U29" s="80">
        <f>IFERROR(T29/(Q29),"-")</f>
        <v>0.5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126</v>
      </c>
      <c r="C30" s="184" t="s">
        <v>58</v>
      </c>
      <c r="D30" s="184"/>
      <c r="E30" s="184" t="s">
        <v>104</v>
      </c>
      <c r="F30" s="184" t="s">
        <v>87</v>
      </c>
      <c r="G30" s="184" t="s">
        <v>61</v>
      </c>
      <c r="H30" s="87" t="s">
        <v>127</v>
      </c>
      <c r="I30" s="87" t="s">
        <v>106</v>
      </c>
      <c r="J30" s="87"/>
      <c r="K30" s="176"/>
      <c r="L30" s="79">
        <v>3</v>
      </c>
      <c r="M30" s="79">
        <v>0</v>
      </c>
      <c r="N30" s="79">
        <v>9</v>
      </c>
      <c r="O30" s="88">
        <v>0</v>
      </c>
      <c r="P30" s="89">
        <v>0</v>
      </c>
      <c r="Q30" s="90">
        <f>O30+P30</f>
        <v>0</v>
      </c>
      <c r="R30" s="80">
        <f>IFERROR(Q30/N30,"-")</f>
        <v>0</v>
      </c>
      <c r="S30" s="79">
        <v>0</v>
      </c>
      <c r="T30" s="79">
        <v>0</v>
      </c>
      <c r="U30" s="80" t="str">
        <f>IFERROR(T30/(Q30),"-")</f>
        <v>-</v>
      </c>
      <c r="V30" s="81"/>
      <c r="W30" s="82">
        <v>0</v>
      </c>
      <c r="X30" s="80" t="str">
        <f>IF(Q30=0,"-",W30/Q30)</f>
        <v>-</v>
      </c>
      <c r="Y30" s="181">
        <v>0</v>
      </c>
      <c r="Z30" s="182" t="str">
        <f>IFERROR(Y30/Q30,"-")</f>
        <v>-</v>
      </c>
      <c r="AA30" s="182" t="str">
        <f>IFERROR(Y30/W30,"-")</f>
        <v>-</v>
      </c>
      <c r="AB30" s="176"/>
      <c r="AC30" s="83"/>
      <c r="AD30" s="77"/>
      <c r="AE30" s="91"/>
      <c r="AF30" s="92" t="str">
        <f>IF(Q30=0,"",IF(AE30=0,"",(AE30/Q30)))</f>
        <v/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 t="str">
        <f>IF(Q30=0,"",IF(AN30=0,"",(AN30/Q30)))</f>
        <v/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 t="str">
        <f>IF(Q30=0,"",IF(AW30=0,"",(AW30/Q30)))</f>
        <v/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 t="str">
        <f>IF(Q30=0,"",IF(BF30=0,"",(BF30/Q30)))</f>
        <v/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 t="str">
        <f>IF(Q30=0,"",IF(BO30=0,"",(BO30/Q30)))</f>
        <v/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 t="str">
        <f>IF(Q30=0,"",IF(BX30=0,"",(BX30/Q30)))</f>
        <v/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 t="str">
        <f>IF(Q30=0,"",IF(CG30=0,"",(CG30/Q30)))</f>
        <v/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128</v>
      </c>
      <c r="C31" s="184" t="s">
        <v>58</v>
      </c>
      <c r="D31" s="184"/>
      <c r="E31" s="184" t="s">
        <v>104</v>
      </c>
      <c r="F31" s="184" t="s">
        <v>112</v>
      </c>
      <c r="G31" s="184" t="s">
        <v>61</v>
      </c>
      <c r="H31" s="87" t="s">
        <v>129</v>
      </c>
      <c r="I31" s="87" t="s">
        <v>106</v>
      </c>
      <c r="J31" s="87"/>
      <c r="K31" s="176"/>
      <c r="L31" s="79">
        <v>3</v>
      </c>
      <c r="M31" s="79">
        <v>0</v>
      </c>
      <c r="N31" s="79">
        <v>11</v>
      </c>
      <c r="O31" s="88">
        <v>1</v>
      </c>
      <c r="P31" s="89">
        <v>0</v>
      </c>
      <c r="Q31" s="90">
        <f>O31+P31</f>
        <v>1</v>
      </c>
      <c r="R31" s="80">
        <f>IFERROR(Q31/N31,"-")</f>
        <v>0.090909090909091</v>
      </c>
      <c r="S31" s="79">
        <v>0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1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130</v>
      </c>
      <c r="C32" s="184" t="s">
        <v>58</v>
      </c>
      <c r="D32" s="184"/>
      <c r="E32" s="184" t="s">
        <v>104</v>
      </c>
      <c r="F32" s="184" t="s">
        <v>79</v>
      </c>
      <c r="G32" s="184" t="s">
        <v>61</v>
      </c>
      <c r="H32" s="87" t="s">
        <v>131</v>
      </c>
      <c r="I32" s="87" t="s">
        <v>106</v>
      </c>
      <c r="J32" s="87"/>
      <c r="K32" s="176"/>
      <c r="L32" s="79">
        <v>2</v>
      </c>
      <c r="M32" s="79">
        <v>0</v>
      </c>
      <c r="N32" s="79">
        <v>3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/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/>
      <c r="AC32" s="83"/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132</v>
      </c>
      <c r="C33" s="184" t="s">
        <v>58</v>
      </c>
      <c r="D33" s="184"/>
      <c r="E33" s="184" t="s">
        <v>74</v>
      </c>
      <c r="F33" s="184" t="s">
        <v>74</v>
      </c>
      <c r="G33" s="184" t="s">
        <v>75</v>
      </c>
      <c r="H33" s="87" t="s">
        <v>133</v>
      </c>
      <c r="I33" s="87"/>
      <c r="J33" s="87"/>
      <c r="K33" s="176"/>
      <c r="L33" s="79">
        <v>94</v>
      </c>
      <c r="M33" s="79">
        <v>30</v>
      </c>
      <c r="N33" s="79">
        <v>6</v>
      </c>
      <c r="O33" s="88">
        <v>8</v>
      </c>
      <c r="P33" s="89">
        <v>0</v>
      </c>
      <c r="Q33" s="90">
        <f>O33+P33</f>
        <v>8</v>
      </c>
      <c r="R33" s="80">
        <f>IFERROR(Q33/N33,"-")</f>
        <v>1.3333333333333</v>
      </c>
      <c r="S33" s="79">
        <v>4</v>
      </c>
      <c r="T33" s="79">
        <v>2</v>
      </c>
      <c r="U33" s="80">
        <f>IFERROR(T33/(Q33),"-")</f>
        <v>0.25</v>
      </c>
      <c r="V33" s="81"/>
      <c r="W33" s="82">
        <v>5</v>
      </c>
      <c r="X33" s="80">
        <f>IF(Q33=0,"-",W33/Q33)</f>
        <v>0.625</v>
      </c>
      <c r="Y33" s="181">
        <v>158000</v>
      </c>
      <c r="Z33" s="182">
        <f>IFERROR(Y33/Q33,"-")</f>
        <v>19750</v>
      </c>
      <c r="AA33" s="182">
        <f>IFERROR(Y33/W33,"-")</f>
        <v>31600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0.125</v>
      </c>
      <c r="BH33" s="109">
        <v>1</v>
      </c>
      <c r="BI33" s="111">
        <f>IFERROR(BH33/BF33,"-")</f>
        <v>1</v>
      </c>
      <c r="BJ33" s="112">
        <v>21000</v>
      </c>
      <c r="BK33" s="113">
        <f>IFERROR(BJ33/BF33,"-")</f>
        <v>21000</v>
      </c>
      <c r="BL33" s="114"/>
      <c r="BM33" s="114"/>
      <c r="BN33" s="114">
        <v>1</v>
      </c>
      <c r="BO33" s="116">
        <v>1</v>
      </c>
      <c r="BP33" s="117">
        <f>IF(Q33=0,"",IF(BO33=0,"",(BO33/Q33)))</f>
        <v>0.125</v>
      </c>
      <c r="BQ33" s="118">
        <v>1</v>
      </c>
      <c r="BR33" s="119">
        <f>IFERROR(BQ33/BO33,"-")</f>
        <v>1</v>
      </c>
      <c r="BS33" s="120">
        <v>10000</v>
      </c>
      <c r="BT33" s="121">
        <f>IFERROR(BS33/BO33,"-")</f>
        <v>10000</v>
      </c>
      <c r="BU33" s="122">
        <v>1</v>
      </c>
      <c r="BV33" s="122"/>
      <c r="BW33" s="122"/>
      <c r="BX33" s="123">
        <v>3</v>
      </c>
      <c r="BY33" s="124">
        <f>IF(Q33=0,"",IF(BX33=0,"",(BX33/Q33)))</f>
        <v>0.375</v>
      </c>
      <c r="BZ33" s="125">
        <v>1</v>
      </c>
      <c r="CA33" s="126">
        <f>IFERROR(BZ33/BX33,"-")</f>
        <v>0.33333333333333</v>
      </c>
      <c r="CB33" s="127">
        <v>94000</v>
      </c>
      <c r="CC33" s="128">
        <f>IFERROR(CB33/BX33,"-")</f>
        <v>31333.333333333</v>
      </c>
      <c r="CD33" s="129"/>
      <c r="CE33" s="129"/>
      <c r="CF33" s="129">
        <v>1</v>
      </c>
      <c r="CG33" s="130">
        <v>3</v>
      </c>
      <c r="CH33" s="131">
        <f>IF(Q33=0,"",IF(CG33=0,"",(CG33/Q33)))</f>
        <v>0.375</v>
      </c>
      <c r="CI33" s="132">
        <v>2</v>
      </c>
      <c r="CJ33" s="133">
        <f>IFERROR(CI33/CG33,"-")</f>
        <v>0.66666666666667</v>
      </c>
      <c r="CK33" s="134">
        <v>33000</v>
      </c>
      <c r="CL33" s="135">
        <f>IFERROR(CK33/CG33,"-")</f>
        <v>11000</v>
      </c>
      <c r="CM33" s="136"/>
      <c r="CN33" s="136">
        <v>1</v>
      </c>
      <c r="CO33" s="136">
        <v>1</v>
      </c>
      <c r="CP33" s="137">
        <v>5</v>
      </c>
      <c r="CQ33" s="138">
        <v>158000</v>
      </c>
      <c r="CR33" s="138">
        <v>94000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1.8028</v>
      </c>
      <c r="B34" s="184" t="s">
        <v>134</v>
      </c>
      <c r="C34" s="184" t="s">
        <v>58</v>
      </c>
      <c r="D34" s="184"/>
      <c r="E34" s="184" t="s">
        <v>78</v>
      </c>
      <c r="F34" s="184" t="s">
        <v>79</v>
      </c>
      <c r="G34" s="184" t="s">
        <v>61</v>
      </c>
      <c r="H34" s="87" t="s">
        <v>135</v>
      </c>
      <c r="I34" s="87" t="s">
        <v>136</v>
      </c>
      <c r="J34" s="87" t="s">
        <v>137</v>
      </c>
      <c r="K34" s="176">
        <v>500000</v>
      </c>
      <c r="L34" s="79">
        <v>5</v>
      </c>
      <c r="M34" s="79">
        <v>0</v>
      </c>
      <c r="N34" s="79">
        <v>30</v>
      </c>
      <c r="O34" s="88">
        <v>0</v>
      </c>
      <c r="P34" s="89">
        <v>0</v>
      </c>
      <c r="Q34" s="90">
        <f>O34+P34</f>
        <v>0</v>
      </c>
      <c r="R34" s="80">
        <f>IFERROR(Q34/N34,"-")</f>
        <v>0</v>
      </c>
      <c r="S34" s="79">
        <v>0</v>
      </c>
      <c r="T34" s="79">
        <v>0</v>
      </c>
      <c r="U34" s="80" t="str">
        <f>IFERROR(T34/(Q34),"-")</f>
        <v>-</v>
      </c>
      <c r="V34" s="81">
        <f>IFERROR(K34/SUM(Q34:Q41),"-")</f>
        <v>20833.333333333</v>
      </c>
      <c r="W34" s="82">
        <v>0</v>
      </c>
      <c r="X34" s="80" t="str">
        <f>IF(Q34=0,"-",W34/Q34)</f>
        <v>-</v>
      </c>
      <c r="Y34" s="181">
        <v>0</v>
      </c>
      <c r="Z34" s="182" t="str">
        <f>IFERROR(Y34/Q34,"-")</f>
        <v>-</v>
      </c>
      <c r="AA34" s="182" t="str">
        <f>IFERROR(Y34/W34,"-")</f>
        <v>-</v>
      </c>
      <c r="AB34" s="176">
        <f>SUM(Y34:Y41)-SUM(K34:K41)</f>
        <v>401400</v>
      </c>
      <c r="AC34" s="83">
        <f>SUM(Y34:Y41)/SUM(K34:K41)</f>
        <v>1.8028</v>
      </c>
      <c r="AD34" s="77"/>
      <c r="AE34" s="91"/>
      <c r="AF34" s="92" t="str">
        <f>IF(Q34=0,"",IF(AE34=0,"",(AE34/Q34)))</f>
        <v/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 t="str">
        <f>IF(Q34=0,"",IF(AN34=0,"",(AN34/Q34)))</f>
        <v/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 t="str">
        <f>IF(Q34=0,"",IF(AW34=0,"",(AW34/Q34)))</f>
        <v/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 t="str">
        <f>IF(Q34=0,"",IF(BF34=0,"",(BF34/Q34)))</f>
        <v/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 t="str">
        <f>IF(Q34=0,"",IF(BO34=0,"",(BO34/Q34)))</f>
        <v/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 t="str">
        <f>IF(Q34=0,"",IF(BX34=0,"",(BX34/Q34)))</f>
        <v/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 t="str">
        <f>IF(Q34=0,"",IF(CG34=0,"",(CG34/Q34)))</f>
        <v/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138</v>
      </c>
      <c r="C35" s="184" t="s">
        <v>58</v>
      </c>
      <c r="D35" s="184"/>
      <c r="E35" s="184" t="s">
        <v>78</v>
      </c>
      <c r="F35" s="184" t="s">
        <v>84</v>
      </c>
      <c r="G35" s="184" t="s">
        <v>61</v>
      </c>
      <c r="H35" s="87"/>
      <c r="I35" s="87" t="s">
        <v>136</v>
      </c>
      <c r="J35" s="87" t="s">
        <v>139</v>
      </c>
      <c r="K35" s="176"/>
      <c r="L35" s="79">
        <v>3</v>
      </c>
      <c r="M35" s="79">
        <v>0</v>
      </c>
      <c r="N35" s="79">
        <v>11</v>
      </c>
      <c r="O35" s="88">
        <v>0</v>
      </c>
      <c r="P35" s="89">
        <v>0</v>
      </c>
      <c r="Q35" s="90">
        <f>O35+P35</f>
        <v>0</v>
      </c>
      <c r="R35" s="80">
        <f>IFERROR(Q35/N35,"-")</f>
        <v>0</v>
      </c>
      <c r="S35" s="79">
        <v>0</v>
      </c>
      <c r="T35" s="79">
        <v>0</v>
      </c>
      <c r="U35" s="80" t="str">
        <f>IFERROR(T35/(Q35),"-")</f>
        <v>-</v>
      </c>
      <c r="V35" s="81"/>
      <c r="W35" s="82">
        <v>0</v>
      </c>
      <c r="X35" s="80" t="str">
        <f>IF(Q35=0,"-",W35/Q35)</f>
        <v>-</v>
      </c>
      <c r="Y35" s="181">
        <v>0</v>
      </c>
      <c r="Z35" s="182" t="str">
        <f>IFERROR(Y35/Q35,"-")</f>
        <v>-</v>
      </c>
      <c r="AA35" s="182" t="str">
        <f>IFERROR(Y35/W35,"-")</f>
        <v>-</v>
      </c>
      <c r="AB35" s="176"/>
      <c r="AC35" s="83"/>
      <c r="AD35" s="77"/>
      <c r="AE35" s="91"/>
      <c r="AF35" s="92" t="str">
        <f>IF(Q35=0,"",IF(AE35=0,"",(AE35/Q35)))</f>
        <v/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 t="str">
        <f>IF(Q35=0,"",IF(AN35=0,"",(AN35/Q35)))</f>
        <v/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 t="str">
        <f>IF(Q35=0,"",IF(AW35=0,"",(AW35/Q35)))</f>
        <v/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 t="str">
        <f>IF(Q35=0,"",IF(BF35=0,"",(BF35/Q35)))</f>
        <v/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 t="str">
        <f>IF(Q35=0,"",IF(BO35=0,"",(BO35/Q35)))</f>
        <v/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 t="str">
        <f>IF(Q35=0,"",IF(BX35=0,"",(BX35/Q35)))</f>
        <v/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 t="str">
        <f>IF(Q35=0,"",IF(CG35=0,"",(CG35/Q35)))</f>
        <v/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140</v>
      </c>
      <c r="C36" s="184" t="s">
        <v>58</v>
      </c>
      <c r="D36" s="184"/>
      <c r="E36" s="184" t="s">
        <v>78</v>
      </c>
      <c r="F36" s="184" t="s">
        <v>87</v>
      </c>
      <c r="G36" s="184" t="s">
        <v>61</v>
      </c>
      <c r="H36" s="87"/>
      <c r="I36" s="87" t="s">
        <v>136</v>
      </c>
      <c r="J36" s="87" t="s">
        <v>141</v>
      </c>
      <c r="K36" s="176"/>
      <c r="L36" s="79">
        <v>5</v>
      </c>
      <c r="M36" s="79">
        <v>0</v>
      </c>
      <c r="N36" s="79">
        <v>34</v>
      </c>
      <c r="O36" s="88">
        <v>1</v>
      </c>
      <c r="P36" s="89">
        <v>0</v>
      </c>
      <c r="Q36" s="90">
        <f>O36+P36</f>
        <v>1</v>
      </c>
      <c r="R36" s="80">
        <f>IFERROR(Q36/N36,"-")</f>
        <v>0.029411764705882</v>
      </c>
      <c r="S36" s="79">
        <v>0</v>
      </c>
      <c r="T36" s="79">
        <v>0</v>
      </c>
      <c r="U36" s="80">
        <f>IFERROR(T36/(Q36),"-")</f>
        <v>0</v>
      </c>
      <c r="V36" s="81"/>
      <c r="W36" s="82">
        <v>1</v>
      </c>
      <c r="X36" s="80">
        <f>IF(Q36=0,"-",W36/Q36)</f>
        <v>1</v>
      </c>
      <c r="Y36" s="181">
        <v>25000</v>
      </c>
      <c r="Z36" s="182">
        <f>IFERROR(Y36/Q36,"-")</f>
        <v>25000</v>
      </c>
      <c r="AA36" s="182">
        <f>IFERROR(Y36/W36,"-")</f>
        <v>25000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1</v>
      </c>
      <c r="BH36" s="109">
        <v>1</v>
      </c>
      <c r="BI36" s="111">
        <f>IFERROR(BH36/BF36,"-")</f>
        <v>1</v>
      </c>
      <c r="BJ36" s="112">
        <v>25000</v>
      </c>
      <c r="BK36" s="113">
        <f>IFERROR(BJ36/BF36,"-")</f>
        <v>25000</v>
      </c>
      <c r="BL36" s="114"/>
      <c r="BM36" s="114"/>
      <c r="BN36" s="114">
        <v>1</v>
      </c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25000</v>
      </c>
      <c r="CR36" s="138">
        <v>25000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142</v>
      </c>
      <c r="C37" s="184" t="s">
        <v>58</v>
      </c>
      <c r="D37" s="184"/>
      <c r="E37" s="184" t="s">
        <v>74</v>
      </c>
      <c r="F37" s="184" t="s">
        <v>74</v>
      </c>
      <c r="G37" s="184" t="s">
        <v>75</v>
      </c>
      <c r="H37" s="87"/>
      <c r="I37" s="87"/>
      <c r="J37" s="87"/>
      <c r="K37" s="176"/>
      <c r="L37" s="79">
        <v>55</v>
      </c>
      <c r="M37" s="79">
        <v>39</v>
      </c>
      <c r="N37" s="79">
        <v>42</v>
      </c>
      <c r="O37" s="88">
        <v>12</v>
      </c>
      <c r="P37" s="89">
        <v>0</v>
      </c>
      <c r="Q37" s="90">
        <f>O37+P37</f>
        <v>12</v>
      </c>
      <c r="R37" s="80">
        <f>IFERROR(Q37/N37,"-")</f>
        <v>0.28571428571429</v>
      </c>
      <c r="S37" s="79">
        <v>4</v>
      </c>
      <c r="T37" s="79">
        <v>4</v>
      </c>
      <c r="U37" s="80">
        <f>IFERROR(T37/(Q37),"-")</f>
        <v>0.33333333333333</v>
      </c>
      <c r="V37" s="81"/>
      <c r="W37" s="82">
        <v>6</v>
      </c>
      <c r="X37" s="80">
        <f>IF(Q37=0,"-",W37/Q37)</f>
        <v>0.5</v>
      </c>
      <c r="Y37" s="181">
        <v>685000</v>
      </c>
      <c r="Z37" s="182">
        <f>IFERROR(Y37/Q37,"-")</f>
        <v>57083.333333333</v>
      </c>
      <c r="AA37" s="182">
        <f>IFERROR(Y37/W37,"-")</f>
        <v>114166.66666667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0.083333333333333</v>
      </c>
      <c r="BH37" s="109">
        <v>1</v>
      </c>
      <c r="BI37" s="111">
        <f>IFERROR(BH37/BF37,"-")</f>
        <v>1</v>
      </c>
      <c r="BJ37" s="112">
        <v>136000</v>
      </c>
      <c r="BK37" s="113">
        <f>IFERROR(BJ37/BF37,"-")</f>
        <v>136000</v>
      </c>
      <c r="BL37" s="114"/>
      <c r="BM37" s="114"/>
      <c r="BN37" s="114">
        <v>1</v>
      </c>
      <c r="BO37" s="116">
        <v>3</v>
      </c>
      <c r="BP37" s="117">
        <f>IF(Q37=0,"",IF(BO37=0,"",(BO37/Q37)))</f>
        <v>0.25</v>
      </c>
      <c r="BQ37" s="118">
        <v>1</v>
      </c>
      <c r="BR37" s="119">
        <f>IFERROR(BQ37/BO37,"-")</f>
        <v>0.33333333333333</v>
      </c>
      <c r="BS37" s="120">
        <v>48000</v>
      </c>
      <c r="BT37" s="121">
        <f>IFERROR(BS37/BO37,"-")</f>
        <v>16000</v>
      </c>
      <c r="BU37" s="122"/>
      <c r="BV37" s="122"/>
      <c r="BW37" s="122">
        <v>1</v>
      </c>
      <c r="BX37" s="123">
        <v>5</v>
      </c>
      <c r="BY37" s="124">
        <f>IF(Q37=0,"",IF(BX37=0,"",(BX37/Q37)))</f>
        <v>0.41666666666667</v>
      </c>
      <c r="BZ37" s="125">
        <v>2</v>
      </c>
      <c r="CA37" s="126">
        <f>IFERROR(BZ37/BX37,"-")</f>
        <v>0.4</v>
      </c>
      <c r="CB37" s="127">
        <v>486000</v>
      </c>
      <c r="CC37" s="128">
        <f>IFERROR(CB37/BX37,"-")</f>
        <v>97200</v>
      </c>
      <c r="CD37" s="129"/>
      <c r="CE37" s="129"/>
      <c r="CF37" s="129">
        <v>2</v>
      </c>
      <c r="CG37" s="130">
        <v>3</v>
      </c>
      <c r="CH37" s="131">
        <f>IF(Q37=0,"",IF(CG37=0,"",(CG37/Q37)))</f>
        <v>0.25</v>
      </c>
      <c r="CI37" s="132">
        <v>2</v>
      </c>
      <c r="CJ37" s="133">
        <f>IFERROR(CI37/CG37,"-")</f>
        <v>0.66666666666667</v>
      </c>
      <c r="CK37" s="134">
        <v>15000</v>
      </c>
      <c r="CL37" s="135">
        <f>IFERROR(CK37/CG37,"-")</f>
        <v>5000</v>
      </c>
      <c r="CM37" s="136">
        <v>1</v>
      </c>
      <c r="CN37" s="136">
        <v>1</v>
      </c>
      <c r="CO37" s="136"/>
      <c r="CP37" s="137">
        <v>6</v>
      </c>
      <c r="CQ37" s="138">
        <v>685000</v>
      </c>
      <c r="CR37" s="138">
        <v>465000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143</v>
      </c>
      <c r="C38" s="184" t="s">
        <v>58</v>
      </c>
      <c r="D38" s="184"/>
      <c r="E38" s="184" t="s">
        <v>78</v>
      </c>
      <c r="F38" s="184" t="s">
        <v>79</v>
      </c>
      <c r="G38" s="184" t="s">
        <v>61</v>
      </c>
      <c r="H38" s="87" t="s">
        <v>144</v>
      </c>
      <c r="I38" s="87" t="s">
        <v>136</v>
      </c>
      <c r="J38" s="87" t="s">
        <v>137</v>
      </c>
      <c r="K38" s="176"/>
      <c r="L38" s="79">
        <v>6</v>
      </c>
      <c r="M38" s="79">
        <v>0</v>
      </c>
      <c r="N38" s="79">
        <v>35</v>
      </c>
      <c r="O38" s="88">
        <v>0</v>
      </c>
      <c r="P38" s="89">
        <v>0</v>
      </c>
      <c r="Q38" s="90">
        <f>O38+P38</f>
        <v>0</v>
      </c>
      <c r="R38" s="80">
        <f>IFERROR(Q38/N38,"-")</f>
        <v>0</v>
      </c>
      <c r="S38" s="79">
        <v>0</v>
      </c>
      <c r="T38" s="79">
        <v>0</v>
      </c>
      <c r="U38" s="80" t="str">
        <f>IFERROR(T38/(Q38),"-")</f>
        <v>-</v>
      </c>
      <c r="V38" s="81"/>
      <c r="W38" s="82">
        <v>0</v>
      </c>
      <c r="X38" s="80" t="str">
        <f>IF(Q38=0,"-",W38/Q38)</f>
        <v>-</v>
      </c>
      <c r="Y38" s="181">
        <v>0</v>
      </c>
      <c r="Z38" s="182" t="str">
        <f>IFERROR(Y38/Q38,"-")</f>
        <v>-</v>
      </c>
      <c r="AA38" s="182" t="str">
        <f>IFERROR(Y38/W38,"-")</f>
        <v>-</v>
      </c>
      <c r="AB38" s="176"/>
      <c r="AC38" s="83"/>
      <c r="AD38" s="77"/>
      <c r="AE38" s="91"/>
      <c r="AF38" s="92" t="str">
        <f>IF(Q38=0,"",IF(AE38=0,"",(AE38/Q38)))</f>
        <v/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 t="str">
        <f>IF(Q38=0,"",IF(AN38=0,"",(AN38/Q38)))</f>
        <v/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 t="str">
        <f>IF(Q38=0,"",IF(AW38=0,"",(AW38/Q38)))</f>
        <v/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 t="str">
        <f>IF(Q38=0,"",IF(BF38=0,"",(BF38/Q38)))</f>
        <v/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/>
      <c r="BP38" s="117" t="str">
        <f>IF(Q38=0,"",IF(BO38=0,"",(BO38/Q38)))</f>
        <v/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 t="str">
        <f>IF(Q38=0,"",IF(BX38=0,"",(BX38/Q38)))</f>
        <v/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 t="str">
        <f>IF(Q38=0,"",IF(CG38=0,"",(CG38/Q38)))</f>
        <v/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145</v>
      </c>
      <c r="C39" s="184" t="s">
        <v>58</v>
      </c>
      <c r="D39" s="184"/>
      <c r="E39" s="184" t="s">
        <v>78</v>
      </c>
      <c r="F39" s="184" t="s">
        <v>84</v>
      </c>
      <c r="G39" s="184" t="s">
        <v>61</v>
      </c>
      <c r="H39" s="87"/>
      <c r="I39" s="87" t="s">
        <v>136</v>
      </c>
      <c r="J39" s="87" t="s">
        <v>139</v>
      </c>
      <c r="K39" s="176"/>
      <c r="L39" s="79">
        <v>3</v>
      </c>
      <c r="M39" s="79">
        <v>0</v>
      </c>
      <c r="N39" s="79">
        <v>12</v>
      </c>
      <c r="O39" s="88">
        <v>0</v>
      </c>
      <c r="P39" s="89">
        <v>0</v>
      </c>
      <c r="Q39" s="90">
        <f>O39+P39</f>
        <v>0</v>
      </c>
      <c r="R39" s="80">
        <f>IFERROR(Q39/N39,"-")</f>
        <v>0</v>
      </c>
      <c r="S39" s="79">
        <v>0</v>
      </c>
      <c r="T39" s="79">
        <v>0</v>
      </c>
      <c r="U39" s="80" t="str">
        <f>IFERROR(T39/(Q39),"-")</f>
        <v>-</v>
      </c>
      <c r="V39" s="81"/>
      <c r="W39" s="82">
        <v>0</v>
      </c>
      <c r="X39" s="80" t="str">
        <f>IF(Q39=0,"-",W39/Q39)</f>
        <v>-</v>
      </c>
      <c r="Y39" s="181">
        <v>0</v>
      </c>
      <c r="Z39" s="182" t="str">
        <f>IFERROR(Y39/Q39,"-")</f>
        <v>-</v>
      </c>
      <c r="AA39" s="182" t="str">
        <f>IFERROR(Y39/W39,"-")</f>
        <v>-</v>
      </c>
      <c r="AB39" s="176"/>
      <c r="AC39" s="83"/>
      <c r="AD39" s="77"/>
      <c r="AE39" s="91"/>
      <c r="AF39" s="92" t="str">
        <f>IF(Q39=0,"",IF(AE39=0,"",(AE39/Q39)))</f>
        <v/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 t="str">
        <f>IF(Q39=0,"",IF(AN39=0,"",(AN39/Q39)))</f>
        <v/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 t="str">
        <f>IF(Q39=0,"",IF(AW39=0,"",(AW39/Q39)))</f>
        <v/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 t="str">
        <f>IF(Q39=0,"",IF(BF39=0,"",(BF39/Q39)))</f>
        <v/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/>
      <c r="BP39" s="117" t="str">
        <f>IF(Q39=0,"",IF(BO39=0,"",(BO39/Q39)))</f>
        <v/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/>
      <c r="BY39" s="124" t="str">
        <f>IF(Q39=0,"",IF(BX39=0,"",(BX39/Q39)))</f>
        <v/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 t="str">
        <f>IF(Q39=0,"",IF(CG39=0,"",(CG39/Q39)))</f>
        <v/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146</v>
      </c>
      <c r="C40" s="184" t="s">
        <v>58</v>
      </c>
      <c r="D40" s="184"/>
      <c r="E40" s="184" t="s">
        <v>78</v>
      </c>
      <c r="F40" s="184" t="s">
        <v>87</v>
      </c>
      <c r="G40" s="184" t="s">
        <v>61</v>
      </c>
      <c r="H40" s="87"/>
      <c r="I40" s="87" t="s">
        <v>136</v>
      </c>
      <c r="J40" s="87" t="s">
        <v>141</v>
      </c>
      <c r="K40" s="176"/>
      <c r="L40" s="79">
        <v>13</v>
      </c>
      <c r="M40" s="79">
        <v>0</v>
      </c>
      <c r="N40" s="79">
        <v>37</v>
      </c>
      <c r="O40" s="88">
        <v>3</v>
      </c>
      <c r="P40" s="89">
        <v>0</v>
      </c>
      <c r="Q40" s="90">
        <f>O40+P40</f>
        <v>3</v>
      </c>
      <c r="R40" s="80">
        <f>IFERROR(Q40/N40,"-")</f>
        <v>0.081081081081081</v>
      </c>
      <c r="S40" s="79">
        <v>1</v>
      </c>
      <c r="T40" s="79">
        <v>0</v>
      </c>
      <c r="U40" s="80">
        <f>IFERROR(T40/(Q40),"-")</f>
        <v>0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2</v>
      </c>
      <c r="BP40" s="117">
        <f>IF(Q40=0,"",IF(BO40=0,"",(BO40/Q40)))</f>
        <v>0.66666666666667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0.33333333333333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147</v>
      </c>
      <c r="C41" s="184" t="s">
        <v>58</v>
      </c>
      <c r="D41" s="184"/>
      <c r="E41" s="184" t="s">
        <v>74</v>
      </c>
      <c r="F41" s="184" t="s">
        <v>74</v>
      </c>
      <c r="G41" s="184" t="s">
        <v>75</v>
      </c>
      <c r="H41" s="87"/>
      <c r="I41" s="87"/>
      <c r="J41" s="87"/>
      <c r="K41" s="176"/>
      <c r="L41" s="79">
        <v>63</v>
      </c>
      <c r="M41" s="79">
        <v>35</v>
      </c>
      <c r="N41" s="79">
        <v>34</v>
      </c>
      <c r="O41" s="88">
        <v>8</v>
      </c>
      <c r="P41" s="89">
        <v>0</v>
      </c>
      <c r="Q41" s="90">
        <f>O41+P41</f>
        <v>8</v>
      </c>
      <c r="R41" s="80">
        <f>IFERROR(Q41/N41,"-")</f>
        <v>0.23529411764706</v>
      </c>
      <c r="S41" s="79">
        <v>4</v>
      </c>
      <c r="T41" s="79">
        <v>2</v>
      </c>
      <c r="U41" s="80">
        <f>IFERROR(T41/(Q41),"-")</f>
        <v>0.25</v>
      </c>
      <c r="V41" s="81"/>
      <c r="W41" s="82">
        <v>4</v>
      </c>
      <c r="X41" s="80">
        <f>IF(Q41=0,"-",W41/Q41)</f>
        <v>0.5</v>
      </c>
      <c r="Y41" s="181">
        <v>191400</v>
      </c>
      <c r="Z41" s="182">
        <f>IFERROR(Y41/Q41,"-")</f>
        <v>23925</v>
      </c>
      <c r="AA41" s="182">
        <f>IFERROR(Y41/W41,"-")</f>
        <v>47850</v>
      </c>
      <c r="AB41" s="176"/>
      <c r="AC41" s="83"/>
      <c r="AD41" s="77"/>
      <c r="AE41" s="91">
        <v>1</v>
      </c>
      <c r="AF41" s="92">
        <f>IF(Q41=0,"",IF(AE41=0,"",(AE41/Q41)))</f>
        <v>0.125</v>
      </c>
      <c r="AG41" s="91"/>
      <c r="AH41" s="93">
        <f>IFERROR(AG41/AE41,"-")</f>
        <v>0</v>
      </c>
      <c r="AI41" s="94"/>
      <c r="AJ41" s="95">
        <f>IFERROR(AI41/AE41,"-")</f>
        <v>0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5</v>
      </c>
      <c r="BP41" s="117">
        <f>IF(Q41=0,"",IF(BO41=0,"",(BO41/Q41)))</f>
        <v>0.625</v>
      </c>
      <c r="BQ41" s="118">
        <v>3</v>
      </c>
      <c r="BR41" s="119">
        <f>IFERROR(BQ41/BO41,"-")</f>
        <v>0.6</v>
      </c>
      <c r="BS41" s="120">
        <v>89000</v>
      </c>
      <c r="BT41" s="121">
        <f>IFERROR(BS41/BO41,"-")</f>
        <v>17800</v>
      </c>
      <c r="BU41" s="122">
        <v>1</v>
      </c>
      <c r="BV41" s="122">
        <v>1</v>
      </c>
      <c r="BW41" s="122">
        <v>1</v>
      </c>
      <c r="BX41" s="123">
        <v>1</v>
      </c>
      <c r="BY41" s="124">
        <f>IF(Q41=0,"",IF(BX41=0,"",(BX41/Q41)))</f>
        <v>0.125</v>
      </c>
      <c r="BZ41" s="125">
        <v>1</v>
      </c>
      <c r="CA41" s="126">
        <f>IFERROR(BZ41/BX41,"-")</f>
        <v>1</v>
      </c>
      <c r="CB41" s="127">
        <v>102400</v>
      </c>
      <c r="CC41" s="128">
        <f>IFERROR(CB41/BX41,"-")</f>
        <v>102400</v>
      </c>
      <c r="CD41" s="129"/>
      <c r="CE41" s="129"/>
      <c r="CF41" s="129">
        <v>1</v>
      </c>
      <c r="CG41" s="130">
        <v>1</v>
      </c>
      <c r="CH41" s="131">
        <f>IF(Q41=0,"",IF(CG41=0,"",(CG41/Q41)))</f>
        <v>0.125</v>
      </c>
      <c r="CI41" s="132"/>
      <c r="CJ41" s="133">
        <f>IFERROR(CI41/CG41,"-")</f>
        <v>0</v>
      </c>
      <c r="CK41" s="134"/>
      <c r="CL41" s="135">
        <f>IFERROR(CK41/CG41,"-")</f>
        <v>0</v>
      </c>
      <c r="CM41" s="136"/>
      <c r="CN41" s="136"/>
      <c r="CO41" s="136"/>
      <c r="CP41" s="137">
        <v>4</v>
      </c>
      <c r="CQ41" s="138">
        <v>191400</v>
      </c>
      <c r="CR41" s="138">
        <v>102400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4.476</v>
      </c>
      <c r="B42" s="184" t="s">
        <v>148</v>
      </c>
      <c r="C42" s="184" t="s">
        <v>58</v>
      </c>
      <c r="D42" s="184"/>
      <c r="E42" s="184" t="s">
        <v>59</v>
      </c>
      <c r="F42" s="184" t="s">
        <v>79</v>
      </c>
      <c r="G42" s="184" t="s">
        <v>61</v>
      </c>
      <c r="H42" s="87" t="s">
        <v>149</v>
      </c>
      <c r="I42" s="87" t="s">
        <v>150</v>
      </c>
      <c r="J42" s="87" t="s">
        <v>151</v>
      </c>
      <c r="K42" s="176">
        <v>250000</v>
      </c>
      <c r="L42" s="79">
        <v>6</v>
      </c>
      <c r="M42" s="79">
        <v>0</v>
      </c>
      <c r="N42" s="79">
        <v>50</v>
      </c>
      <c r="O42" s="88">
        <v>3</v>
      </c>
      <c r="P42" s="89">
        <v>0</v>
      </c>
      <c r="Q42" s="90">
        <f>O42+P42</f>
        <v>3</v>
      </c>
      <c r="R42" s="80">
        <f>IFERROR(Q42/N42,"-")</f>
        <v>0.06</v>
      </c>
      <c r="S42" s="79">
        <v>1</v>
      </c>
      <c r="T42" s="79">
        <v>1</v>
      </c>
      <c r="U42" s="80">
        <f>IFERROR(T42/(Q42),"-")</f>
        <v>0.33333333333333</v>
      </c>
      <c r="V42" s="81">
        <f>IFERROR(K42/SUM(Q42:Q45),"-")</f>
        <v>15625</v>
      </c>
      <c r="W42" s="82">
        <v>1</v>
      </c>
      <c r="X42" s="80">
        <f>IF(Q42=0,"-",W42/Q42)</f>
        <v>0.33333333333333</v>
      </c>
      <c r="Y42" s="181">
        <v>13000</v>
      </c>
      <c r="Z42" s="182">
        <f>IFERROR(Y42/Q42,"-")</f>
        <v>4333.3333333333</v>
      </c>
      <c r="AA42" s="182">
        <f>IFERROR(Y42/W42,"-")</f>
        <v>13000</v>
      </c>
      <c r="AB42" s="176">
        <f>SUM(Y42:Y45)-SUM(K42:K45)</f>
        <v>869000</v>
      </c>
      <c r="AC42" s="83">
        <f>SUM(Y42:Y45)/SUM(K42:K45)</f>
        <v>4.476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0.66666666666667</v>
      </c>
      <c r="BH42" s="109">
        <v>1</v>
      </c>
      <c r="BI42" s="111">
        <f>IFERROR(BH42/BF42,"-")</f>
        <v>0.5</v>
      </c>
      <c r="BJ42" s="112">
        <v>13000</v>
      </c>
      <c r="BK42" s="113">
        <f>IFERROR(BJ42/BF42,"-")</f>
        <v>6500</v>
      </c>
      <c r="BL42" s="114"/>
      <c r="BM42" s="114">
        <v>1</v>
      </c>
      <c r="BN42" s="114"/>
      <c r="BO42" s="116">
        <v>1</v>
      </c>
      <c r="BP42" s="117">
        <f>IF(Q42=0,"",IF(BO42=0,"",(BO42/Q42)))</f>
        <v>0.33333333333333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13000</v>
      </c>
      <c r="CR42" s="138">
        <v>13000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152</v>
      </c>
      <c r="C43" s="184" t="s">
        <v>58</v>
      </c>
      <c r="D43" s="184"/>
      <c r="E43" s="184" t="s">
        <v>153</v>
      </c>
      <c r="F43" s="184" t="s">
        <v>84</v>
      </c>
      <c r="G43" s="184" t="s">
        <v>61</v>
      </c>
      <c r="H43" s="87"/>
      <c r="I43" s="87" t="s">
        <v>150</v>
      </c>
      <c r="J43" s="87"/>
      <c r="K43" s="176"/>
      <c r="L43" s="79">
        <v>3</v>
      </c>
      <c r="M43" s="79">
        <v>0</v>
      </c>
      <c r="N43" s="79">
        <v>26</v>
      </c>
      <c r="O43" s="88">
        <v>1</v>
      </c>
      <c r="P43" s="89">
        <v>0</v>
      </c>
      <c r="Q43" s="90">
        <f>O43+P43</f>
        <v>1</v>
      </c>
      <c r="R43" s="80">
        <f>IFERROR(Q43/N43,"-")</f>
        <v>0.038461538461538</v>
      </c>
      <c r="S43" s="79">
        <v>0</v>
      </c>
      <c r="T43" s="79">
        <v>1</v>
      </c>
      <c r="U43" s="80">
        <f>IFERROR(T43/(Q43),"-")</f>
        <v>1</v>
      </c>
      <c r="V43" s="81"/>
      <c r="W43" s="82">
        <v>1</v>
      </c>
      <c r="X43" s="80">
        <f>IF(Q43=0,"-",W43/Q43)</f>
        <v>1</v>
      </c>
      <c r="Y43" s="181">
        <v>3000</v>
      </c>
      <c r="Z43" s="182">
        <f>IFERROR(Y43/Q43,"-")</f>
        <v>3000</v>
      </c>
      <c r="AA43" s="182">
        <f>IFERROR(Y43/W43,"-")</f>
        <v>3000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1</v>
      </c>
      <c r="BH43" s="109">
        <v>1</v>
      </c>
      <c r="BI43" s="111">
        <f>IFERROR(BH43/BF43,"-")</f>
        <v>1</v>
      </c>
      <c r="BJ43" s="112">
        <v>3000</v>
      </c>
      <c r="BK43" s="113">
        <f>IFERROR(BJ43/BF43,"-")</f>
        <v>3000</v>
      </c>
      <c r="BL43" s="114">
        <v>1</v>
      </c>
      <c r="BM43" s="114"/>
      <c r="BN43" s="114"/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3000</v>
      </c>
      <c r="CR43" s="138">
        <v>3000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154</v>
      </c>
      <c r="C44" s="184" t="s">
        <v>58</v>
      </c>
      <c r="D44" s="184"/>
      <c r="E44" s="184" t="s">
        <v>59</v>
      </c>
      <c r="F44" s="184" t="s">
        <v>87</v>
      </c>
      <c r="G44" s="184" t="s">
        <v>61</v>
      </c>
      <c r="H44" s="87"/>
      <c r="I44" s="87" t="s">
        <v>150</v>
      </c>
      <c r="J44" s="87"/>
      <c r="K44" s="176"/>
      <c r="L44" s="79">
        <v>4</v>
      </c>
      <c r="M44" s="79">
        <v>0</v>
      </c>
      <c r="N44" s="79">
        <v>39</v>
      </c>
      <c r="O44" s="88">
        <v>0</v>
      </c>
      <c r="P44" s="89">
        <v>0</v>
      </c>
      <c r="Q44" s="90">
        <f>O44+P44</f>
        <v>0</v>
      </c>
      <c r="R44" s="80">
        <f>IFERROR(Q44/N44,"-")</f>
        <v>0</v>
      </c>
      <c r="S44" s="79">
        <v>0</v>
      </c>
      <c r="T44" s="79">
        <v>0</v>
      </c>
      <c r="U44" s="80" t="str">
        <f>IFERROR(T44/(Q44),"-")</f>
        <v>-</v>
      </c>
      <c r="V44" s="81"/>
      <c r="W44" s="82">
        <v>0</v>
      </c>
      <c r="X44" s="80" t="str">
        <f>IF(Q44=0,"-",W44/Q44)</f>
        <v>-</v>
      </c>
      <c r="Y44" s="181">
        <v>0</v>
      </c>
      <c r="Z44" s="182" t="str">
        <f>IFERROR(Y44/Q44,"-")</f>
        <v>-</v>
      </c>
      <c r="AA44" s="182" t="str">
        <f>IFERROR(Y44/W44,"-")</f>
        <v>-</v>
      </c>
      <c r="AB44" s="176"/>
      <c r="AC44" s="83"/>
      <c r="AD44" s="77"/>
      <c r="AE44" s="91"/>
      <c r="AF44" s="92" t="str">
        <f>IF(Q44=0,"",IF(AE44=0,"",(AE44/Q44)))</f>
        <v/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 t="str">
        <f>IF(Q44=0,"",IF(AN44=0,"",(AN44/Q44)))</f>
        <v/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 t="str">
        <f>IF(Q44=0,"",IF(AW44=0,"",(AW44/Q44)))</f>
        <v/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 t="str">
        <f>IF(Q44=0,"",IF(BF44=0,"",(BF44/Q44)))</f>
        <v/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 t="str">
        <f>IF(Q44=0,"",IF(BO44=0,"",(BO44/Q44)))</f>
        <v/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/>
      <c r="BY44" s="124" t="str">
        <f>IF(Q44=0,"",IF(BX44=0,"",(BX44/Q44)))</f>
        <v/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 t="str">
        <f>IF(Q44=0,"",IF(CG44=0,"",(CG44/Q44)))</f>
        <v/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155</v>
      </c>
      <c r="C45" s="184" t="s">
        <v>58</v>
      </c>
      <c r="D45" s="184"/>
      <c r="E45" s="184" t="s">
        <v>74</v>
      </c>
      <c r="F45" s="184" t="s">
        <v>74</v>
      </c>
      <c r="G45" s="184" t="s">
        <v>75</v>
      </c>
      <c r="H45" s="87"/>
      <c r="I45" s="87"/>
      <c r="J45" s="87"/>
      <c r="K45" s="176"/>
      <c r="L45" s="79">
        <v>60</v>
      </c>
      <c r="M45" s="79">
        <v>38</v>
      </c>
      <c r="N45" s="79">
        <v>31</v>
      </c>
      <c r="O45" s="88">
        <v>12</v>
      </c>
      <c r="P45" s="89">
        <v>0</v>
      </c>
      <c r="Q45" s="90">
        <f>O45+P45</f>
        <v>12</v>
      </c>
      <c r="R45" s="80">
        <f>IFERROR(Q45/N45,"-")</f>
        <v>0.38709677419355</v>
      </c>
      <c r="S45" s="79">
        <v>3</v>
      </c>
      <c r="T45" s="79">
        <v>4</v>
      </c>
      <c r="U45" s="80">
        <f>IFERROR(T45/(Q45),"-")</f>
        <v>0.33333333333333</v>
      </c>
      <c r="V45" s="81"/>
      <c r="W45" s="82">
        <v>4</v>
      </c>
      <c r="X45" s="80">
        <f>IF(Q45=0,"-",W45/Q45)</f>
        <v>0.33333333333333</v>
      </c>
      <c r="Y45" s="181">
        <v>1103000</v>
      </c>
      <c r="Z45" s="182">
        <f>IFERROR(Y45/Q45,"-")</f>
        <v>91916.666666667</v>
      </c>
      <c r="AA45" s="182">
        <f>IFERROR(Y45/W45,"-")</f>
        <v>275750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>
        <v>1</v>
      </c>
      <c r="AX45" s="104">
        <f>IF(Q45=0,"",IF(AW45=0,"",(AW45/Q45)))</f>
        <v>0.083333333333333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>
        <v>3</v>
      </c>
      <c r="BG45" s="110">
        <f>IF(Q45=0,"",IF(BF45=0,"",(BF45/Q45)))</f>
        <v>0.25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6</v>
      </c>
      <c r="BP45" s="117">
        <f>IF(Q45=0,"",IF(BO45=0,"",(BO45/Q45)))</f>
        <v>0.5</v>
      </c>
      <c r="BQ45" s="118">
        <v>2</v>
      </c>
      <c r="BR45" s="119">
        <f>IFERROR(BQ45/BO45,"-")</f>
        <v>0.33333333333333</v>
      </c>
      <c r="BS45" s="120">
        <v>1040000</v>
      </c>
      <c r="BT45" s="121">
        <f>IFERROR(BS45/BO45,"-")</f>
        <v>173333.33333333</v>
      </c>
      <c r="BU45" s="122">
        <v>1</v>
      </c>
      <c r="BV45" s="122"/>
      <c r="BW45" s="122">
        <v>1</v>
      </c>
      <c r="BX45" s="123">
        <v>1</v>
      </c>
      <c r="BY45" s="124">
        <f>IF(Q45=0,"",IF(BX45=0,"",(BX45/Q45)))</f>
        <v>0.083333333333333</v>
      </c>
      <c r="BZ45" s="125">
        <v>1</v>
      </c>
      <c r="CA45" s="126">
        <f>IFERROR(BZ45/BX45,"-")</f>
        <v>1</v>
      </c>
      <c r="CB45" s="127">
        <v>55000</v>
      </c>
      <c r="CC45" s="128">
        <f>IFERROR(CB45/BX45,"-")</f>
        <v>55000</v>
      </c>
      <c r="CD45" s="129"/>
      <c r="CE45" s="129"/>
      <c r="CF45" s="129">
        <v>1</v>
      </c>
      <c r="CG45" s="130">
        <v>1</v>
      </c>
      <c r="CH45" s="131">
        <f>IF(Q45=0,"",IF(CG45=0,"",(CG45/Q45)))</f>
        <v>0.083333333333333</v>
      </c>
      <c r="CI45" s="132">
        <v>1</v>
      </c>
      <c r="CJ45" s="133">
        <f>IFERROR(CI45/CG45,"-")</f>
        <v>1</v>
      </c>
      <c r="CK45" s="134">
        <v>8000</v>
      </c>
      <c r="CL45" s="135">
        <f>IFERROR(CK45/CG45,"-")</f>
        <v>8000</v>
      </c>
      <c r="CM45" s="136"/>
      <c r="CN45" s="136">
        <v>1</v>
      </c>
      <c r="CO45" s="136"/>
      <c r="CP45" s="137">
        <v>4</v>
      </c>
      <c r="CQ45" s="138">
        <v>1103000</v>
      </c>
      <c r="CR45" s="138">
        <v>1035000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30"/>
      <c r="B46" s="84"/>
      <c r="C46" s="84"/>
      <c r="D46" s="85"/>
      <c r="E46" s="85"/>
      <c r="F46" s="85"/>
      <c r="G46" s="86"/>
      <c r="H46" s="87"/>
      <c r="I46" s="87"/>
      <c r="J46" s="87"/>
      <c r="K46" s="177"/>
      <c r="L46" s="34"/>
      <c r="M46" s="34"/>
      <c r="N46" s="31"/>
      <c r="O46" s="23"/>
      <c r="P46" s="23"/>
      <c r="Q46" s="23"/>
      <c r="R46" s="32"/>
      <c r="S46" s="32"/>
      <c r="T46" s="23"/>
      <c r="U46" s="32"/>
      <c r="V46" s="25"/>
      <c r="W46" s="25"/>
      <c r="X46" s="25"/>
      <c r="Y46" s="183"/>
      <c r="Z46" s="183"/>
      <c r="AA46" s="183"/>
      <c r="AB46" s="183"/>
      <c r="AC46" s="33"/>
      <c r="AD46" s="57"/>
      <c r="AE46" s="61"/>
      <c r="AF46" s="62"/>
      <c r="AG46" s="61"/>
      <c r="AH46" s="65"/>
      <c r="AI46" s="66"/>
      <c r="AJ46" s="67"/>
      <c r="AK46" s="68"/>
      <c r="AL46" s="68"/>
      <c r="AM46" s="68"/>
      <c r="AN46" s="61"/>
      <c r="AO46" s="62"/>
      <c r="AP46" s="61"/>
      <c r="AQ46" s="65"/>
      <c r="AR46" s="66"/>
      <c r="AS46" s="67"/>
      <c r="AT46" s="68"/>
      <c r="AU46" s="68"/>
      <c r="AV46" s="68"/>
      <c r="AW46" s="61"/>
      <c r="AX46" s="62"/>
      <c r="AY46" s="61"/>
      <c r="AZ46" s="65"/>
      <c r="BA46" s="66"/>
      <c r="BB46" s="67"/>
      <c r="BC46" s="68"/>
      <c r="BD46" s="68"/>
      <c r="BE46" s="68"/>
      <c r="BF46" s="61"/>
      <c r="BG46" s="62"/>
      <c r="BH46" s="61"/>
      <c r="BI46" s="65"/>
      <c r="BJ46" s="66"/>
      <c r="BK46" s="67"/>
      <c r="BL46" s="68"/>
      <c r="BM46" s="68"/>
      <c r="BN46" s="68"/>
      <c r="BO46" s="63"/>
      <c r="BP46" s="64"/>
      <c r="BQ46" s="61"/>
      <c r="BR46" s="65"/>
      <c r="BS46" s="66"/>
      <c r="BT46" s="67"/>
      <c r="BU46" s="68"/>
      <c r="BV46" s="68"/>
      <c r="BW46" s="68"/>
      <c r="BX46" s="63"/>
      <c r="BY46" s="64"/>
      <c r="BZ46" s="61"/>
      <c r="CA46" s="65"/>
      <c r="CB46" s="66"/>
      <c r="CC46" s="67"/>
      <c r="CD46" s="68"/>
      <c r="CE46" s="68"/>
      <c r="CF46" s="68"/>
      <c r="CG46" s="63"/>
      <c r="CH46" s="64"/>
      <c r="CI46" s="61"/>
      <c r="CJ46" s="65"/>
      <c r="CK46" s="66"/>
      <c r="CL46" s="67"/>
      <c r="CM46" s="68"/>
      <c r="CN46" s="68"/>
      <c r="CO46" s="68"/>
      <c r="CP46" s="69"/>
      <c r="CQ46" s="66"/>
      <c r="CR46" s="66"/>
      <c r="CS46" s="66"/>
      <c r="CT46" s="70"/>
    </row>
    <row r="47" spans="1:99">
      <c r="A47" s="30"/>
      <c r="B47" s="37"/>
      <c r="C47" s="37"/>
      <c r="D47" s="21"/>
      <c r="E47" s="21"/>
      <c r="F47" s="21"/>
      <c r="G47" s="22"/>
      <c r="H47" s="36"/>
      <c r="I47" s="36"/>
      <c r="J47" s="73"/>
      <c r="K47" s="178"/>
      <c r="L47" s="34"/>
      <c r="M47" s="34"/>
      <c r="N47" s="31"/>
      <c r="O47" s="23"/>
      <c r="P47" s="23"/>
      <c r="Q47" s="23"/>
      <c r="R47" s="32"/>
      <c r="S47" s="32"/>
      <c r="T47" s="23"/>
      <c r="U47" s="32"/>
      <c r="V47" s="25"/>
      <c r="W47" s="25"/>
      <c r="X47" s="25"/>
      <c r="Y47" s="183"/>
      <c r="Z47" s="183"/>
      <c r="AA47" s="183"/>
      <c r="AB47" s="183"/>
      <c r="AC47" s="33"/>
      <c r="AD47" s="59"/>
      <c r="AE47" s="61"/>
      <c r="AF47" s="62"/>
      <c r="AG47" s="61"/>
      <c r="AH47" s="65"/>
      <c r="AI47" s="66"/>
      <c r="AJ47" s="67"/>
      <c r="AK47" s="68"/>
      <c r="AL47" s="68"/>
      <c r="AM47" s="68"/>
      <c r="AN47" s="61"/>
      <c r="AO47" s="62"/>
      <c r="AP47" s="61"/>
      <c r="AQ47" s="65"/>
      <c r="AR47" s="66"/>
      <c r="AS47" s="67"/>
      <c r="AT47" s="68"/>
      <c r="AU47" s="68"/>
      <c r="AV47" s="68"/>
      <c r="AW47" s="61"/>
      <c r="AX47" s="62"/>
      <c r="AY47" s="61"/>
      <c r="AZ47" s="65"/>
      <c r="BA47" s="66"/>
      <c r="BB47" s="67"/>
      <c r="BC47" s="68"/>
      <c r="BD47" s="68"/>
      <c r="BE47" s="68"/>
      <c r="BF47" s="61"/>
      <c r="BG47" s="62"/>
      <c r="BH47" s="61"/>
      <c r="BI47" s="65"/>
      <c r="BJ47" s="66"/>
      <c r="BK47" s="67"/>
      <c r="BL47" s="68"/>
      <c r="BM47" s="68"/>
      <c r="BN47" s="68"/>
      <c r="BO47" s="63"/>
      <c r="BP47" s="64"/>
      <c r="BQ47" s="61"/>
      <c r="BR47" s="65"/>
      <c r="BS47" s="66"/>
      <c r="BT47" s="67"/>
      <c r="BU47" s="68"/>
      <c r="BV47" s="68"/>
      <c r="BW47" s="68"/>
      <c r="BX47" s="63"/>
      <c r="BY47" s="64"/>
      <c r="BZ47" s="61"/>
      <c r="CA47" s="65"/>
      <c r="CB47" s="66"/>
      <c r="CC47" s="67"/>
      <c r="CD47" s="68"/>
      <c r="CE47" s="68"/>
      <c r="CF47" s="68"/>
      <c r="CG47" s="63"/>
      <c r="CH47" s="64"/>
      <c r="CI47" s="61"/>
      <c r="CJ47" s="65"/>
      <c r="CK47" s="66"/>
      <c r="CL47" s="67"/>
      <c r="CM47" s="68"/>
      <c r="CN47" s="68"/>
      <c r="CO47" s="68"/>
      <c r="CP47" s="69"/>
      <c r="CQ47" s="66"/>
      <c r="CR47" s="66"/>
      <c r="CS47" s="66"/>
      <c r="CT47" s="70"/>
    </row>
    <row r="48" spans="1:99">
      <c r="A48" s="19">
        <f>AC48</f>
        <v>1.5037602179837</v>
      </c>
      <c r="B48" s="39"/>
      <c r="C48" s="39"/>
      <c r="D48" s="39"/>
      <c r="E48" s="39"/>
      <c r="F48" s="39"/>
      <c r="G48" s="39"/>
      <c r="H48" s="40" t="s">
        <v>156</v>
      </c>
      <c r="I48" s="40"/>
      <c r="J48" s="40"/>
      <c r="K48" s="179">
        <f>SUM(K6:K47)</f>
        <v>1835000</v>
      </c>
      <c r="L48" s="41">
        <f>SUM(L6:L47)</f>
        <v>586</v>
      </c>
      <c r="M48" s="41">
        <f>SUM(M6:M47)</f>
        <v>257</v>
      </c>
      <c r="N48" s="41">
        <f>SUM(N6:N47)</f>
        <v>836</v>
      </c>
      <c r="O48" s="41">
        <f>SUM(O6:O47)</f>
        <v>90</v>
      </c>
      <c r="P48" s="41">
        <f>SUM(P6:P47)</f>
        <v>0</v>
      </c>
      <c r="Q48" s="41">
        <f>SUM(Q6:Q47)</f>
        <v>90</v>
      </c>
      <c r="R48" s="42">
        <f>IFERROR(Q48/N48,"-")</f>
        <v>0.10765550239234</v>
      </c>
      <c r="S48" s="76">
        <f>SUM(S6:S47)</f>
        <v>35</v>
      </c>
      <c r="T48" s="76">
        <f>SUM(T6:T47)</f>
        <v>22</v>
      </c>
      <c r="U48" s="42">
        <f>IFERROR(S48/Q48,"-")</f>
        <v>0.38888888888889</v>
      </c>
      <c r="V48" s="43">
        <f>IFERROR(K48/Q48,"-")</f>
        <v>20388.888888889</v>
      </c>
      <c r="W48" s="44">
        <f>SUM(W6:W47)</f>
        <v>38</v>
      </c>
      <c r="X48" s="42">
        <f>IFERROR(W48/Q48,"-")</f>
        <v>0.42222222222222</v>
      </c>
      <c r="Y48" s="179">
        <f>SUM(Y6:Y47)</f>
        <v>2759400</v>
      </c>
      <c r="Z48" s="179">
        <f>IFERROR(Y48/Q48,"-")</f>
        <v>30660</v>
      </c>
      <c r="AA48" s="179">
        <f>IFERROR(Y48/W48,"-")</f>
        <v>72615.789473684</v>
      </c>
      <c r="AB48" s="179">
        <f>Y48-K48</f>
        <v>924400</v>
      </c>
      <c r="AC48" s="45">
        <f>Y48/K48</f>
        <v>1.5037602179837</v>
      </c>
      <c r="AD48" s="58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4"/>
    <mergeCell ref="K11:K14"/>
    <mergeCell ref="V11:V14"/>
    <mergeCell ref="AB11:AB14"/>
    <mergeCell ref="AC11:AC14"/>
    <mergeCell ref="A15:A17"/>
    <mergeCell ref="K15:K17"/>
    <mergeCell ref="V15:V17"/>
    <mergeCell ref="AB15:AB17"/>
    <mergeCell ref="AC15:AC17"/>
    <mergeCell ref="A18:A19"/>
    <mergeCell ref="K18:K19"/>
    <mergeCell ref="V18:V19"/>
    <mergeCell ref="AB18:AB19"/>
    <mergeCell ref="AC18:AC19"/>
    <mergeCell ref="A20:A33"/>
    <mergeCell ref="K20:K33"/>
    <mergeCell ref="V20:V33"/>
    <mergeCell ref="AB20:AB33"/>
    <mergeCell ref="AC20:AC33"/>
    <mergeCell ref="A34:A41"/>
    <mergeCell ref="K34:K41"/>
    <mergeCell ref="V34:V41"/>
    <mergeCell ref="AB34:AB41"/>
    <mergeCell ref="AC34:AC41"/>
    <mergeCell ref="A42:A45"/>
    <mergeCell ref="K42:K45"/>
    <mergeCell ref="V42:V45"/>
    <mergeCell ref="AB42:AB45"/>
    <mergeCell ref="AC42:AC4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157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0.44615384615385</v>
      </c>
      <c r="B6" s="184" t="s">
        <v>158</v>
      </c>
      <c r="C6" s="184" t="s">
        <v>159</v>
      </c>
      <c r="D6" s="184" t="s">
        <v>160</v>
      </c>
      <c r="E6" s="184" t="s">
        <v>161</v>
      </c>
      <c r="F6" s="184"/>
      <c r="G6" s="184" t="s">
        <v>61</v>
      </c>
      <c r="H6" s="87" t="s">
        <v>162</v>
      </c>
      <c r="I6" s="87" t="s">
        <v>163</v>
      </c>
      <c r="J6" s="87" t="s">
        <v>164</v>
      </c>
      <c r="K6" s="176">
        <v>65000</v>
      </c>
      <c r="L6" s="79">
        <v>7</v>
      </c>
      <c r="M6" s="79">
        <v>0</v>
      </c>
      <c r="N6" s="79">
        <v>31</v>
      </c>
      <c r="O6" s="88">
        <v>3</v>
      </c>
      <c r="P6" s="89">
        <v>0</v>
      </c>
      <c r="Q6" s="90">
        <f>O6+P6</f>
        <v>3</v>
      </c>
      <c r="R6" s="80">
        <f>IFERROR(Q6/N6,"-")</f>
        <v>0.096774193548387</v>
      </c>
      <c r="S6" s="79">
        <v>1</v>
      </c>
      <c r="T6" s="79">
        <v>1</v>
      </c>
      <c r="U6" s="80">
        <f>IFERROR(T6/(Q6),"-")</f>
        <v>0.33333333333333</v>
      </c>
      <c r="V6" s="81">
        <f>IFERROR(K6/SUM(Q6:Q7),"-")</f>
        <v>4642.8571428571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-36000</v>
      </c>
      <c r="AC6" s="83">
        <f>SUM(Y6:Y7)/SUM(K6:K7)</f>
        <v>0.44615384615385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0.66666666666667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165</v>
      </c>
      <c r="C7" s="184" t="s">
        <v>159</v>
      </c>
      <c r="D7" s="184"/>
      <c r="E7" s="184"/>
      <c r="F7" s="184"/>
      <c r="G7" s="184" t="s">
        <v>75</v>
      </c>
      <c r="H7" s="87"/>
      <c r="I7" s="87"/>
      <c r="J7" s="87"/>
      <c r="K7" s="176"/>
      <c r="L7" s="79">
        <v>54</v>
      </c>
      <c r="M7" s="79">
        <v>26</v>
      </c>
      <c r="N7" s="79">
        <v>2</v>
      </c>
      <c r="O7" s="88">
        <v>11</v>
      </c>
      <c r="P7" s="89">
        <v>0</v>
      </c>
      <c r="Q7" s="90">
        <f>O7+P7</f>
        <v>11</v>
      </c>
      <c r="R7" s="80">
        <f>IFERROR(Q7/N7,"-")</f>
        <v>5.5</v>
      </c>
      <c r="S7" s="79">
        <v>4</v>
      </c>
      <c r="T7" s="79">
        <v>3</v>
      </c>
      <c r="U7" s="80">
        <f>IFERROR(T7/(Q7),"-")</f>
        <v>0.27272727272727</v>
      </c>
      <c r="V7" s="81"/>
      <c r="W7" s="82">
        <v>3</v>
      </c>
      <c r="X7" s="80">
        <f>IF(Q7=0,"-",W7/Q7)</f>
        <v>0.27272727272727</v>
      </c>
      <c r="Y7" s="181">
        <v>29000</v>
      </c>
      <c r="Z7" s="182">
        <f>IFERROR(Y7/Q7,"-")</f>
        <v>2636.3636363636</v>
      </c>
      <c r="AA7" s="182">
        <f>IFERROR(Y7/W7,"-")</f>
        <v>9666.6666666667</v>
      </c>
      <c r="AB7" s="176"/>
      <c r="AC7" s="83"/>
      <c r="AD7" s="77"/>
      <c r="AE7" s="91">
        <v>1</v>
      </c>
      <c r="AF7" s="92">
        <f>IF(Q7=0,"",IF(AE7=0,"",(AE7/Q7)))</f>
        <v>0.090909090909091</v>
      </c>
      <c r="AG7" s="91">
        <v>1</v>
      </c>
      <c r="AH7" s="93">
        <f>IFERROR(AG7/AE7,"-")</f>
        <v>1</v>
      </c>
      <c r="AI7" s="94">
        <v>3000</v>
      </c>
      <c r="AJ7" s="95">
        <f>IFERROR(AI7/AE7,"-")</f>
        <v>3000</v>
      </c>
      <c r="AK7" s="96">
        <v>1</v>
      </c>
      <c r="AL7" s="96"/>
      <c r="AM7" s="96"/>
      <c r="AN7" s="97">
        <v>1</v>
      </c>
      <c r="AO7" s="98">
        <f>IF(Q7=0,"",IF(AN7=0,"",(AN7/Q7)))</f>
        <v>0.090909090909091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0.090909090909091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0.18181818181818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</v>
      </c>
      <c r="BP7" s="117">
        <f>IF(Q7=0,"",IF(BO7=0,"",(BO7/Q7)))</f>
        <v>0.36363636363636</v>
      </c>
      <c r="BQ7" s="118">
        <v>2</v>
      </c>
      <c r="BR7" s="119">
        <f>IFERROR(BQ7/BO7,"-")</f>
        <v>0.5</v>
      </c>
      <c r="BS7" s="120">
        <v>26000</v>
      </c>
      <c r="BT7" s="121">
        <f>IFERROR(BS7/BO7,"-")</f>
        <v>6500</v>
      </c>
      <c r="BU7" s="122">
        <v>1</v>
      </c>
      <c r="BV7" s="122"/>
      <c r="BW7" s="122">
        <v>1</v>
      </c>
      <c r="BX7" s="123">
        <v>1</v>
      </c>
      <c r="BY7" s="124">
        <f>IF(Q7=0,"",IF(BX7=0,"",(BX7/Q7)))</f>
        <v>0.090909090909091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0.090909090909091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3</v>
      </c>
      <c r="CQ7" s="138">
        <v>29000</v>
      </c>
      <c r="CR7" s="138">
        <v>21000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0.44615384615385</v>
      </c>
      <c r="B10" s="39"/>
      <c r="C10" s="39"/>
      <c r="D10" s="39"/>
      <c r="E10" s="39"/>
      <c r="F10" s="39"/>
      <c r="G10" s="39"/>
      <c r="H10" s="40" t="s">
        <v>166</v>
      </c>
      <c r="I10" s="40"/>
      <c r="J10" s="40"/>
      <c r="K10" s="179">
        <f>SUM(K6:K9)</f>
        <v>65000</v>
      </c>
      <c r="L10" s="41">
        <f>SUM(L6:L9)</f>
        <v>61</v>
      </c>
      <c r="M10" s="41">
        <f>SUM(M6:M9)</f>
        <v>26</v>
      </c>
      <c r="N10" s="41">
        <f>SUM(N6:N9)</f>
        <v>33</v>
      </c>
      <c r="O10" s="41">
        <f>SUM(O6:O9)</f>
        <v>14</v>
      </c>
      <c r="P10" s="41">
        <f>SUM(P6:P9)</f>
        <v>0</v>
      </c>
      <c r="Q10" s="41">
        <f>SUM(Q6:Q9)</f>
        <v>14</v>
      </c>
      <c r="R10" s="42">
        <f>IFERROR(Q10/N10,"-")</f>
        <v>0.42424242424242</v>
      </c>
      <c r="S10" s="76">
        <f>SUM(S6:S9)</f>
        <v>5</v>
      </c>
      <c r="T10" s="76">
        <f>SUM(T6:T9)</f>
        <v>4</v>
      </c>
      <c r="U10" s="42">
        <f>IFERROR(S10/Q10,"-")</f>
        <v>0.35714285714286</v>
      </c>
      <c r="V10" s="43">
        <f>IFERROR(K10/Q10,"-")</f>
        <v>4642.8571428571</v>
      </c>
      <c r="W10" s="44">
        <f>SUM(W6:W9)</f>
        <v>3</v>
      </c>
      <c r="X10" s="42">
        <f>IFERROR(W10/Q10,"-")</f>
        <v>0.21428571428571</v>
      </c>
      <c r="Y10" s="179">
        <f>SUM(Y6:Y9)</f>
        <v>29000</v>
      </c>
      <c r="Z10" s="179">
        <f>IFERROR(Y10/Q10,"-")</f>
        <v>2071.4285714286</v>
      </c>
      <c r="AA10" s="179">
        <f>IFERROR(Y10/W10,"-")</f>
        <v>9666.6666666667</v>
      </c>
      <c r="AB10" s="179">
        <f>Y10-K10</f>
        <v>-36000</v>
      </c>
      <c r="AC10" s="45">
        <f>Y10/K10</f>
        <v>0.44615384615385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167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6.6875</v>
      </c>
      <c r="B6" s="184" t="s">
        <v>168</v>
      </c>
      <c r="C6" s="184" t="s">
        <v>159</v>
      </c>
      <c r="D6" s="184" t="s">
        <v>169</v>
      </c>
      <c r="E6" s="184" t="s">
        <v>170</v>
      </c>
      <c r="F6" s="184" t="s">
        <v>171</v>
      </c>
      <c r="G6" s="184" t="s">
        <v>61</v>
      </c>
      <c r="H6" s="87" t="s">
        <v>172</v>
      </c>
      <c r="I6" s="87" t="s">
        <v>173</v>
      </c>
      <c r="J6" s="87" t="s">
        <v>174</v>
      </c>
      <c r="K6" s="176">
        <v>80000</v>
      </c>
      <c r="L6" s="79">
        <v>24</v>
      </c>
      <c r="M6" s="79">
        <v>0</v>
      </c>
      <c r="N6" s="79">
        <v>94</v>
      </c>
      <c r="O6" s="88">
        <v>9</v>
      </c>
      <c r="P6" s="89">
        <v>0</v>
      </c>
      <c r="Q6" s="90">
        <f>O6+P6</f>
        <v>9</v>
      </c>
      <c r="R6" s="80">
        <f>IFERROR(Q6/N6,"-")</f>
        <v>0.095744680851064</v>
      </c>
      <c r="S6" s="79">
        <v>2</v>
      </c>
      <c r="T6" s="79">
        <v>2</v>
      </c>
      <c r="U6" s="80">
        <f>IFERROR(T6/(Q6),"-")</f>
        <v>0.22222222222222</v>
      </c>
      <c r="V6" s="81">
        <f>IFERROR(K6/SUM(Q6:Q7),"-")</f>
        <v>1860.4651162791</v>
      </c>
      <c r="W6" s="82">
        <v>1</v>
      </c>
      <c r="X6" s="80">
        <f>IF(Q6=0,"-",W6/Q6)</f>
        <v>0.11111111111111</v>
      </c>
      <c r="Y6" s="181">
        <v>8000</v>
      </c>
      <c r="Z6" s="182">
        <f>IFERROR(Y6/Q6,"-")</f>
        <v>888.88888888889</v>
      </c>
      <c r="AA6" s="182">
        <f>IFERROR(Y6/W6,"-")</f>
        <v>8000</v>
      </c>
      <c r="AB6" s="176">
        <f>SUM(Y6:Y7)-SUM(K6:K7)</f>
        <v>455000</v>
      </c>
      <c r="AC6" s="83">
        <f>SUM(Y6:Y7)/SUM(K6:K7)</f>
        <v>6.6875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0.22222222222222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0.44444444444444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0.22222222222222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1</v>
      </c>
      <c r="CH6" s="131">
        <f>IF(Q6=0,"",IF(CG6=0,"",(CG6/Q6)))</f>
        <v>0.11111111111111</v>
      </c>
      <c r="CI6" s="132">
        <v>1</v>
      </c>
      <c r="CJ6" s="133">
        <f>IFERROR(CI6/CG6,"-")</f>
        <v>1</v>
      </c>
      <c r="CK6" s="134">
        <v>8000</v>
      </c>
      <c r="CL6" s="135">
        <f>IFERROR(CK6/CG6,"-")</f>
        <v>8000</v>
      </c>
      <c r="CM6" s="136"/>
      <c r="CN6" s="136">
        <v>1</v>
      </c>
      <c r="CO6" s="136"/>
      <c r="CP6" s="137">
        <v>1</v>
      </c>
      <c r="CQ6" s="138">
        <v>8000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175</v>
      </c>
      <c r="C7" s="184" t="s">
        <v>159</v>
      </c>
      <c r="D7" s="184"/>
      <c r="E7" s="184"/>
      <c r="F7" s="184"/>
      <c r="G7" s="184" t="s">
        <v>75</v>
      </c>
      <c r="H7" s="87"/>
      <c r="I7" s="87"/>
      <c r="J7" s="87"/>
      <c r="K7" s="176"/>
      <c r="L7" s="79">
        <v>132</v>
      </c>
      <c r="M7" s="79">
        <v>87</v>
      </c>
      <c r="N7" s="79">
        <v>9</v>
      </c>
      <c r="O7" s="88">
        <v>31</v>
      </c>
      <c r="P7" s="89">
        <v>3</v>
      </c>
      <c r="Q7" s="90">
        <f>O7+P7</f>
        <v>34</v>
      </c>
      <c r="R7" s="80">
        <f>IFERROR(Q7/N7,"-")</f>
        <v>3.7777777777778</v>
      </c>
      <c r="S7" s="79">
        <v>5</v>
      </c>
      <c r="T7" s="79">
        <v>7</v>
      </c>
      <c r="U7" s="80">
        <f>IFERROR(T7/(Q7),"-")</f>
        <v>0.20588235294118</v>
      </c>
      <c r="V7" s="81"/>
      <c r="W7" s="82">
        <v>6</v>
      </c>
      <c r="X7" s="80">
        <f>IF(Q7=0,"-",W7/Q7)</f>
        <v>0.17647058823529</v>
      </c>
      <c r="Y7" s="181">
        <v>527000</v>
      </c>
      <c r="Z7" s="182">
        <f>IFERROR(Y7/Q7,"-")</f>
        <v>15500</v>
      </c>
      <c r="AA7" s="182">
        <f>IFERROR(Y7/W7,"-")</f>
        <v>87833.333333333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0.058823529411765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5</v>
      </c>
      <c r="AX7" s="104">
        <f>IF(Q7=0,"",IF(AW7=0,"",(AW7/Q7)))</f>
        <v>0.14705882352941</v>
      </c>
      <c r="AY7" s="103">
        <v>1</v>
      </c>
      <c r="AZ7" s="105">
        <f>IFERROR(AY7/AW7,"-")</f>
        <v>0.2</v>
      </c>
      <c r="BA7" s="106">
        <v>10000</v>
      </c>
      <c r="BB7" s="107">
        <f>IFERROR(BA7/AW7,"-")</f>
        <v>2000</v>
      </c>
      <c r="BC7" s="108"/>
      <c r="BD7" s="108">
        <v>1</v>
      </c>
      <c r="BE7" s="108"/>
      <c r="BF7" s="109">
        <v>11</v>
      </c>
      <c r="BG7" s="110">
        <f>IF(Q7=0,"",IF(BF7=0,"",(BF7/Q7)))</f>
        <v>0.32352941176471</v>
      </c>
      <c r="BH7" s="109">
        <v>1</v>
      </c>
      <c r="BI7" s="111">
        <f>IFERROR(BH7/BF7,"-")</f>
        <v>0.090909090909091</v>
      </c>
      <c r="BJ7" s="112">
        <v>23000</v>
      </c>
      <c r="BK7" s="113">
        <f>IFERROR(BJ7/BF7,"-")</f>
        <v>2090.9090909091</v>
      </c>
      <c r="BL7" s="114"/>
      <c r="BM7" s="114"/>
      <c r="BN7" s="114">
        <v>1</v>
      </c>
      <c r="BO7" s="116">
        <v>11</v>
      </c>
      <c r="BP7" s="117">
        <f>IF(Q7=0,"",IF(BO7=0,"",(BO7/Q7)))</f>
        <v>0.32352941176471</v>
      </c>
      <c r="BQ7" s="118">
        <v>2</v>
      </c>
      <c r="BR7" s="119">
        <f>IFERROR(BQ7/BO7,"-")</f>
        <v>0.18181818181818</v>
      </c>
      <c r="BS7" s="120">
        <v>13000</v>
      </c>
      <c r="BT7" s="121">
        <f>IFERROR(BS7/BO7,"-")</f>
        <v>1181.8181818182</v>
      </c>
      <c r="BU7" s="122">
        <v>1</v>
      </c>
      <c r="BV7" s="122">
        <v>1</v>
      </c>
      <c r="BW7" s="122"/>
      <c r="BX7" s="123">
        <v>5</v>
      </c>
      <c r="BY7" s="124">
        <f>IF(Q7=0,"",IF(BX7=0,"",(BX7/Q7)))</f>
        <v>0.14705882352941</v>
      </c>
      <c r="BZ7" s="125">
        <v>2</v>
      </c>
      <c r="CA7" s="126">
        <f>IFERROR(BZ7/BX7,"-")</f>
        <v>0.4</v>
      </c>
      <c r="CB7" s="127">
        <v>481000</v>
      </c>
      <c r="CC7" s="128">
        <f>IFERROR(CB7/BX7,"-")</f>
        <v>96200</v>
      </c>
      <c r="CD7" s="129"/>
      <c r="CE7" s="129">
        <v>1</v>
      </c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6</v>
      </c>
      <c r="CQ7" s="138">
        <v>527000</v>
      </c>
      <c r="CR7" s="138">
        <v>473000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</v>
      </c>
      <c r="B8" s="184" t="s">
        <v>176</v>
      </c>
      <c r="C8" s="184" t="s">
        <v>159</v>
      </c>
      <c r="D8" s="184" t="s">
        <v>177</v>
      </c>
      <c r="E8" s="184" t="s">
        <v>170</v>
      </c>
      <c r="F8" s="184" t="s">
        <v>178</v>
      </c>
      <c r="G8" s="184" t="s">
        <v>61</v>
      </c>
      <c r="H8" s="87" t="s">
        <v>179</v>
      </c>
      <c r="I8" s="87" t="s">
        <v>180</v>
      </c>
      <c r="J8" s="185" t="s">
        <v>181</v>
      </c>
      <c r="K8" s="176">
        <v>65000</v>
      </c>
      <c r="L8" s="79">
        <v>2</v>
      </c>
      <c r="M8" s="79">
        <v>0</v>
      </c>
      <c r="N8" s="79">
        <v>20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3421.0526315789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-65000</v>
      </c>
      <c r="AC8" s="83">
        <f>SUM(Y8:Y9)/SUM(K8:K9)</f>
        <v>0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182</v>
      </c>
      <c r="C9" s="184" t="s">
        <v>159</v>
      </c>
      <c r="D9" s="184"/>
      <c r="E9" s="184"/>
      <c r="F9" s="184"/>
      <c r="G9" s="184" t="s">
        <v>75</v>
      </c>
      <c r="H9" s="87"/>
      <c r="I9" s="87"/>
      <c r="J9" s="87"/>
      <c r="K9" s="176"/>
      <c r="L9" s="79">
        <v>213</v>
      </c>
      <c r="M9" s="79">
        <v>63</v>
      </c>
      <c r="N9" s="79">
        <v>21</v>
      </c>
      <c r="O9" s="88">
        <v>19</v>
      </c>
      <c r="P9" s="89">
        <v>0</v>
      </c>
      <c r="Q9" s="90">
        <f>O9+P9</f>
        <v>19</v>
      </c>
      <c r="R9" s="80">
        <f>IFERROR(Q9/N9,"-")</f>
        <v>0.9047619047619</v>
      </c>
      <c r="S9" s="79">
        <v>3</v>
      </c>
      <c r="T9" s="79">
        <v>3</v>
      </c>
      <c r="U9" s="80">
        <f>IFERROR(T9/(Q9),"-")</f>
        <v>0.15789473684211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>
        <v>1</v>
      </c>
      <c r="AF9" s="92">
        <f>IF(Q9=0,"",IF(AE9=0,"",(AE9/Q9)))</f>
        <v>0.052631578947368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</v>
      </c>
      <c r="AO9" s="98">
        <f>IF(Q9=0,"",IF(AN9=0,"",(AN9/Q9)))</f>
        <v>0.052631578947368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0.10526315789474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7</v>
      </c>
      <c r="BG9" s="110">
        <f>IF(Q9=0,"",IF(BF9=0,"",(BF9/Q9)))</f>
        <v>0.36842105263158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0.15789473684211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4</v>
      </c>
      <c r="BY9" s="124">
        <f>IF(Q9=0,"",IF(BX9=0,"",(BX9/Q9)))</f>
        <v>0.21052631578947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0.052631578947368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</v>
      </c>
      <c r="B10" s="184" t="s">
        <v>183</v>
      </c>
      <c r="C10" s="184" t="s">
        <v>159</v>
      </c>
      <c r="D10" s="184" t="s">
        <v>177</v>
      </c>
      <c r="E10" s="184" t="s">
        <v>170</v>
      </c>
      <c r="F10" s="184" t="s">
        <v>184</v>
      </c>
      <c r="G10" s="184" t="s">
        <v>61</v>
      </c>
      <c r="H10" s="87" t="s">
        <v>185</v>
      </c>
      <c r="I10" s="87" t="s">
        <v>180</v>
      </c>
      <c r="J10" s="87" t="s">
        <v>186</v>
      </c>
      <c r="K10" s="176">
        <v>65000</v>
      </c>
      <c r="L10" s="79">
        <v>0</v>
      </c>
      <c r="M10" s="79">
        <v>0</v>
      </c>
      <c r="N10" s="79">
        <v>2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5416.6666666667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-65000</v>
      </c>
      <c r="AC10" s="83">
        <f>SUM(Y10:Y11)/SUM(K10:K11)</f>
        <v>0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187</v>
      </c>
      <c r="C11" s="184" t="s">
        <v>159</v>
      </c>
      <c r="D11" s="184"/>
      <c r="E11" s="184"/>
      <c r="F11" s="184"/>
      <c r="G11" s="184" t="s">
        <v>75</v>
      </c>
      <c r="H11" s="87"/>
      <c r="I11" s="87"/>
      <c r="J11" s="87"/>
      <c r="K11" s="176"/>
      <c r="L11" s="79">
        <v>52</v>
      </c>
      <c r="M11" s="79">
        <v>41</v>
      </c>
      <c r="N11" s="79">
        <v>3</v>
      </c>
      <c r="O11" s="88">
        <v>12</v>
      </c>
      <c r="P11" s="89">
        <v>0</v>
      </c>
      <c r="Q11" s="90">
        <f>O11+P11</f>
        <v>12</v>
      </c>
      <c r="R11" s="80">
        <f>IFERROR(Q11/N11,"-")</f>
        <v>4</v>
      </c>
      <c r="S11" s="79">
        <v>2</v>
      </c>
      <c r="T11" s="79">
        <v>2</v>
      </c>
      <c r="U11" s="80">
        <f>IFERROR(T11/(Q11),"-")</f>
        <v>0.16666666666667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0.083333333333333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5</v>
      </c>
      <c r="AX11" s="104">
        <f>IF(Q11=0,"",IF(AW11=0,"",(AW11/Q11)))</f>
        <v>0.41666666666667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</v>
      </c>
      <c r="BG11" s="110">
        <f>IF(Q11=0,"",IF(BF11=0,"",(BF11/Q11)))</f>
        <v>0.083333333333333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5</v>
      </c>
      <c r="BP11" s="117">
        <f>IF(Q11=0,"",IF(BO11=0,"",(BO11/Q11)))</f>
        <v>0.41666666666667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</v>
      </c>
      <c r="B12" s="184" t="s">
        <v>188</v>
      </c>
      <c r="C12" s="184" t="s">
        <v>159</v>
      </c>
      <c r="D12" s="184" t="s">
        <v>189</v>
      </c>
      <c r="E12" s="184" t="s">
        <v>170</v>
      </c>
      <c r="F12" s="184" t="s">
        <v>190</v>
      </c>
      <c r="G12" s="184" t="s">
        <v>61</v>
      </c>
      <c r="H12" s="87" t="s">
        <v>191</v>
      </c>
      <c r="I12" s="87" t="s">
        <v>180</v>
      </c>
      <c r="J12" s="87" t="s">
        <v>192</v>
      </c>
      <c r="K12" s="176">
        <v>75000</v>
      </c>
      <c r="L12" s="79">
        <v>1</v>
      </c>
      <c r="M12" s="79">
        <v>0</v>
      </c>
      <c r="N12" s="79">
        <v>5</v>
      </c>
      <c r="O12" s="88">
        <v>1</v>
      </c>
      <c r="P12" s="89">
        <v>0</v>
      </c>
      <c r="Q12" s="90">
        <f>O12+P12</f>
        <v>1</v>
      </c>
      <c r="R12" s="80">
        <f>IFERROR(Q12/N12,"-")</f>
        <v>0.2</v>
      </c>
      <c r="S12" s="79">
        <v>1</v>
      </c>
      <c r="T12" s="79">
        <v>0</v>
      </c>
      <c r="U12" s="80">
        <f>IFERROR(T12/(Q12),"-")</f>
        <v>0</v>
      </c>
      <c r="V12" s="81">
        <f>IFERROR(K12/SUM(Q12:Q13),"-")</f>
        <v>4166.6666666667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-75000</v>
      </c>
      <c r="AC12" s="83">
        <f>SUM(Y12:Y13)/SUM(K12:K13)</f>
        <v>0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1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193</v>
      </c>
      <c r="C13" s="184" t="s">
        <v>159</v>
      </c>
      <c r="D13" s="184"/>
      <c r="E13" s="184"/>
      <c r="F13" s="184"/>
      <c r="G13" s="184" t="s">
        <v>75</v>
      </c>
      <c r="H13" s="87"/>
      <c r="I13" s="87"/>
      <c r="J13" s="87"/>
      <c r="K13" s="176"/>
      <c r="L13" s="79">
        <v>78</v>
      </c>
      <c r="M13" s="79">
        <v>58</v>
      </c>
      <c r="N13" s="79">
        <v>15</v>
      </c>
      <c r="O13" s="88">
        <v>17</v>
      </c>
      <c r="P13" s="89">
        <v>0</v>
      </c>
      <c r="Q13" s="90">
        <f>O13+P13</f>
        <v>17</v>
      </c>
      <c r="R13" s="80">
        <f>IFERROR(Q13/N13,"-")</f>
        <v>1.1333333333333</v>
      </c>
      <c r="S13" s="79">
        <v>5</v>
      </c>
      <c r="T13" s="79">
        <v>1</v>
      </c>
      <c r="U13" s="80">
        <f>IFERROR(T13/(Q13),"-")</f>
        <v>0.058823529411765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2</v>
      </c>
      <c r="AO13" s="98">
        <f>IF(Q13=0,"",IF(AN13=0,"",(AN13/Q13)))</f>
        <v>0.11764705882353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2</v>
      </c>
      <c r="AX13" s="104">
        <f>IF(Q13=0,"",IF(AW13=0,"",(AW13/Q13)))</f>
        <v>0.11764705882353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4</v>
      </c>
      <c r="BG13" s="110">
        <f>IF(Q13=0,"",IF(BF13=0,"",(BF13/Q13)))</f>
        <v>0.23529411764706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5</v>
      </c>
      <c r="BP13" s="117">
        <f>IF(Q13=0,"",IF(BO13=0,"",(BO13/Q13)))</f>
        <v>0.29411764705882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3</v>
      </c>
      <c r="BY13" s="124">
        <f>IF(Q13=0,"",IF(BX13=0,"",(BX13/Q13)))</f>
        <v>0.17647058823529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0.058823529411765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1.8771929824561</v>
      </c>
      <c r="B16" s="39"/>
      <c r="C16" s="39"/>
      <c r="D16" s="39"/>
      <c r="E16" s="39"/>
      <c r="F16" s="39"/>
      <c r="G16" s="39"/>
      <c r="H16" s="40" t="s">
        <v>194</v>
      </c>
      <c r="I16" s="40"/>
      <c r="J16" s="40"/>
      <c r="K16" s="179">
        <f>SUM(K6:K15)</f>
        <v>285000</v>
      </c>
      <c r="L16" s="41">
        <f>SUM(L6:L15)</f>
        <v>502</v>
      </c>
      <c r="M16" s="41">
        <f>SUM(M6:M15)</f>
        <v>249</v>
      </c>
      <c r="N16" s="41">
        <f>SUM(N6:N15)</f>
        <v>169</v>
      </c>
      <c r="O16" s="41">
        <f>SUM(O6:O15)</f>
        <v>89</v>
      </c>
      <c r="P16" s="41">
        <f>SUM(P6:P15)</f>
        <v>3</v>
      </c>
      <c r="Q16" s="41">
        <f>SUM(Q6:Q15)</f>
        <v>92</v>
      </c>
      <c r="R16" s="42">
        <f>IFERROR(Q16/N16,"-")</f>
        <v>0.54437869822485</v>
      </c>
      <c r="S16" s="76">
        <f>SUM(S6:S15)</f>
        <v>18</v>
      </c>
      <c r="T16" s="76">
        <f>SUM(T6:T15)</f>
        <v>15</v>
      </c>
      <c r="U16" s="42">
        <f>IFERROR(S16/Q16,"-")</f>
        <v>0.19565217391304</v>
      </c>
      <c r="V16" s="43">
        <f>IFERROR(K16/Q16,"-")</f>
        <v>3097.8260869565</v>
      </c>
      <c r="W16" s="44">
        <f>SUM(W6:W15)</f>
        <v>7</v>
      </c>
      <c r="X16" s="42">
        <f>IFERROR(W16/Q16,"-")</f>
        <v>0.076086956521739</v>
      </c>
      <c r="Y16" s="179">
        <f>SUM(Y6:Y15)</f>
        <v>535000</v>
      </c>
      <c r="Z16" s="179">
        <f>IFERROR(Y16/Q16,"-")</f>
        <v>5815.2173913043</v>
      </c>
      <c r="AA16" s="179">
        <f>IFERROR(Y16/W16,"-")</f>
        <v>76428.571428571</v>
      </c>
      <c r="AB16" s="179">
        <f>Y16-K16</f>
        <v>250000</v>
      </c>
      <c r="AC16" s="45">
        <f>Y16/K16</f>
        <v>1.8771929824561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