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<sst xmlns="http://schemas.openxmlformats.org/spreadsheetml/2006/main" uniqueCount="163">
  <si>
    <t>06月</t>
  </si>
  <si>
    <t>どきどき</t>
  </si>
  <si>
    <t>最終更新日</t>
  </si>
  <si>
    <t>09月30日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</si>
  <si>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</si>
  <si>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</si>
  <si>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</si>
  <si>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</si>
  <si>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</si>
  <si>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</si>
  <si>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</si>
  <si>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</si>
  <si>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</si>
  <si>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</si>
  <si>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</si>
  <si>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</si>
  <si>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</si>
  <si>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</si>
  <si>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</si>
  <si>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</si>
  <si>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</si>
  <si>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</si>
  <si>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</si>
  <si>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</si>
  <si>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</si>
  <si>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</si>
  <si>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</si>
  <si>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</si>
  <si>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</si>
  <si>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</si>
  <si>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</si>
  <si>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</si>
  <si>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</si>
  <si>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</si>
  <si>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</si>
  <si>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</si>
  <si>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</si>
  <si>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</si>
  <si>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</si>
  <si>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</si>
  <si>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</si>
  <si>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</si>
  <si>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</si>
  <si>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</si>
  <si>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</si>
  <si>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</si>
  <si>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</si>
  <si>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</si>
  <si>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</si>
  <si>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</si>
  <si>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</si>
  <si>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</si>
  <si>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</si>
  <si>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</si>
  <si>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</si>
  <si>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</si>
  <si>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</si>
  <si>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sd1067</t>
  </si>
  <si>
    <t>インターカラー</t>
  </si>
  <si>
    <t>C版</t>
  </si>
  <si>
    <t>やってみてダメなら、すぐ退会OK</t>
  </si>
  <si>
    <t>lp03</t>
  </si>
  <si>
    <t>サンスポ関東</t>
  </si>
  <si>
    <t>4C終面全5段</t>
  </si>
  <si>
    <t>6月09日(日)</t>
  </si>
  <si>
    <t>sd1068</t>
  </si>
  <si>
    <t>空電</t>
  </si>
  <si>
    <t>sd1069</t>
  </si>
  <si>
    <t>サンスポ関西</t>
  </si>
  <si>
    <t>全5段</t>
  </si>
  <si>
    <t>6月01日(土)</t>
  </si>
  <si>
    <t>sd1070</t>
  </si>
  <si>
    <t>sd1071</t>
  </si>
  <si>
    <t>丸コメント風版</t>
  </si>
  <si>
    <t>利用者急増で盛り上がりを見せる高齢者恋愛サービス。</t>
  </si>
  <si>
    <t>6月15日(土)</t>
  </si>
  <si>
    <t>sd1072</t>
  </si>
  <si>
    <t>sd1073</t>
  </si>
  <si>
    <t>75「一人で飲まないで。恋人作って一緒に飲もう」</t>
  </si>
  <si>
    <t>スポーツ報知西部</t>
  </si>
  <si>
    <t>4C終面雑報 10回</t>
  </si>
  <si>
    <t>6/1～</t>
  </si>
  <si>
    <t>sd1074</t>
  </si>
  <si>
    <t>77「出会い系使ってみたいけど、携帯メールが苦手という方」</t>
  </si>
  <si>
    <t>sd1075</t>
  </si>
  <si>
    <t>78「50代の70%が出会い系〇〇を使っている」</t>
  </si>
  <si>
    <t>sd1076</t>
  </si>
  <si>
    <t>(空電共通)</t>
  </si>
  <si>
    <t>sd1077</t>
  </si>
  <si>
    <t>右女３</t>
  </si>
  <si>
    <t>ニッカン関東</t>
  </si>
  <si>
    <t>半2段つかみ10段</t>
  </si>
  <si>
    <t>1～10日</t>
  </si>
  <si>
    <t>sd1078</t>
  </si>
  <si>
    <t>11～20日</t>
  </si>
  <si>
    <t>sd1079</t>
  </si>
  <si>
    <t>21～31日</t>
  </si>
  <si>
    <t>sd1080</t>
  </si>
  <si>
    <t>sd1081</t>
  </si>
  <si>
    <t>スポニチ関東</t>
  </si>
  <si>
    <t>6月22日(土)</t>
  </si>
  <si>
    <t>sd1082</t>
  </si>
  <si>
    <t>sd1083</t>
  </si>
  <si>
    <t>スポニチ関西</t>
  </si>
  <si>
    <t>6月23日(日)</t>
  </si>
  <si>
    <t>sd1084</t>
  </si>
  <si>
    <t>sd1085</t>
  </si>
  <si>
    <t>どきどき 逆指名 記事</t>
  </si>
  <si>
    <t>ニッカン関西</t>
  </si>
  <si>
    <t>半5段</t>
  </si>
  <si>
    <t>6月16日(日)</t>
  </si>
  <si>
    <t>sd1086</t>
  </si>
  <si>
    <t>sd1087</t>
  </si>
  <si>
    <t>彼女50だけど、すごいんです</t>
  </si>
  <si>
    <t>sd1088</t>
  </si>
  <si>
    <t>sd1089</t>
  </si>
  <si>
    <t>デイリースポーツ関西</t>
  </si>
  <si>
    <t>sd1090</t>
  </si>
  <si>
    <t>sd1091</t>
  </si>
  <si>
    <t>もう50代の熟女だけど、試しに付き合ってみる？</t>
  </si>
  <si>
    <t>スポーツ報知関西</t>
  </si>
  <si>
    <t>6月02日(日)</t>
  </si>
  <si>
    <t>sd1092</t>
  </si>
  <si>
    <t>新聞 TOTAL</t>
  </si>
  <si>
    <t>●雑誌 広告</t>
  </si>
  <si>
    <t>dz061</t>
  </si>
  <si>
    <t>新50代</t>
  </si>
  <si>
    <t>週刊実話</t>
  </si>
  <si>
    <t>4C1P</t>
  </si>
  <si>
    <t>6月27日(木)</t>
  </si>
  <si>
    <t>dz062</t>
  </si>
  <si>
    <t>雑誌 TOTAL</t>
  </si>
  <si>
    <t>●DVD 広告</t>
  </si>
  <si>
    <t>pk203</t>
  </si>
  <si>
    <t>アドライヴ</t>
  </si>
  <si>
    <t>ダイアプレス</t>
  </si>
  <si>
    <t>DVD漫画たかし</t>
  </si>
  <si>
    <t>B5、日版PB、700円</t>
  </si>
  <si>
    <t>lp02</t>
  </si>
  <si>
    <t>素人onlyプラム大全集</t>
  </si>
  <si>
    <t>DVD袋表4C</t>
  </si>
  <si>
    <t>6月14日(金)</t>
  </si>
  <si>
    <t>pk204</t>
  </si>
  <si>
    <t>pk205</t>
  </si>
  <si>
    <t>B5、700円</t>
  </si>
  <si>
    <t>極美制服貴娘</t>
  </si>
  <si>
    <t>6月18日(火)</t>
  </si>
  <si>
    <t>pk206</t>
  </si>
  <si>
    <t>pk207</t>
  </si>
  <si>
    <t>インフォメディア</t>
  </si>
  <si>
    <t>A5、日版PB、540円、8万部</t>
  </si>
  <si>
    <t>炎のドスケベ素人!!悶絶!五十路六十路妻</t>
  </si>
  <si>
    <t>DVD対向4C1P</t>
  </si>
  <si>
    <t>6月25日(火)</t>
  </si>
  <si>
    <t>pk208</t>
  </si>
  <si>
    <t>pk209</t>
  </si>
  <si>
    <t>一水社</t>
  </si>
  <si>
    <t>A4、書店売</t>
  </si>
  <si>
    <t>しろうと美人妻中出し地下DVD18時間 性器の痙攣がとまらない!</t>
  </si>
  <si>
    <t>DVD貼付け面4C1/2P</t>
  </si>
  <si>
    <t>6月28日(金)</t>
  </si>
  <si>
    <t>pk210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</si>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</sst>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2.0659087719298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570000</v>
      </c>
      <c r="L6" s="79">
        <v>44</v>
      </c>
      <c r="M6" s="79">
        <v>0</v>
      </c>
      <c r="N6" s="79">
        <v>125</v>
      </c>
      <c r="O6" s="88">
        <v>15</v>
      </c>
      <c r="P6" s="89">
        <v>0</v>
      </c>
      <c r="Q6" s="90">
        <f>O6+P6</f>
        <v>15</v>
      </c>
      <c r="R6" s="80">
        <f>IFERROR(Q6/N6,"-")</f>
        <v>0.12</v>
      </c>
      <c r="S6" s="79">
        <v>0</v>
      </c>
      <c r="T6" s="79">
        <v>5</v>
      </c>
      <c r="U6" s="80">
        <f>IFERROR(T6/(Q6),"-")</f>
        <v>0.33333333333333</v>
      </c>
      <c r="V6" s="81">
        <f>IFERROR(K6/SUM(Q6:Q11),"-")</f>
        <v>15405.405405405</v>
      </c>
      <c r="W6" s="82">
        <v>4</v>
      </c>
      <c r="X6" s="80">
        <f>IF(Q6=0,"-",W6/Q6)</f>
        <v>0.26666666666667</v>
      </c>
      <c r="Y6" s="181">
        <v>102000</v>
      </c>
      <c r="Z6" s="182">
        <f>IFERROR(Y6/Q6,"-")</f>
        <v>6800</v>
      </c>
      <c r="AA6" s="182">
        <f>IFERROR(Y6/W6,"-")</f>
        <v>25500</v>
      </c>
      <c r="AB6" s="176">
        <f>SUM(Y6:Y11)-SUM(K6:K11)</f>
        <v>607568</v>
      </c>
      <c r="AC6" s="83">
        <f>SUM(Y6:Y11)/SUM(K6:K11)</f>
        <v>2.0659087719298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3</v>
      </c>
      <c r="BG6" s="110">
        <f>IF(Q6=0,"",IF(BF6=0,"",(BF6/Q6)))</f>
        <v>0.2</v>
      </c>
      <c r="BH6" s="109">
        <v>1</v>
      </c>
      <c r="BI6" s="111">
        <f>IFERROR(BH6/BF6,"-")</f>
        <v>0.33333333333333</v>
      </c>
      <c r="BJ6" s="112">
        <v>3000</v>
      </c>
      <c r="BK6" s="113">
        <f>IFERROR(BJ6/BF6,"-")</f>
        <v>1000</v>
      </c>
      <c r="BL6" s="114">
        <v>1</v>
      </c>
      <c r="BM6" s="114"/>
      <c r="BN6" s="114"/>
      <c r="BO6" s="116">
        <v>11</v>
      </c>
      <c r="BP6" s="117">
        <f>IF(Q6=0,"",IF(BO6=0,"",(BO6/Q6)))</f>
        <v>0.73333333333333</v>
      </c>
      <c r="BQ6" s="118">
        <v>3</v>
      </c>
      <c r="BR6" s="119">
        <f>IFERROR(BQ6/BO6,"-")</f>
        <v>0.27272727272727</v>
      </c>
      <c r="BS6" s="120">
        <v>99000</v>
      </c>
      <c r="BT6" s="121">
        <f>IFERROR(BS6/BO6,"-")</f>
        <v>9000</v>
      </c>
      <c r="BU6" s="122"/>
      <c r="BV6" s="122"/>
      <c r="BW6" s="122">
        <v>3</v>
      </c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>
        <v>1</v>
      </c>
      <c r="CH6" s="131">
        <f>IF(Q6=0,"",IF(CG6=0,"",(CG6/Q6)))</f>
        <v>0.066666666666667</v>
      </c>
      <c r="CI6" s="132"/>
      <c r="CJ6" s="133">
        <f>IFERROR(CI6/CG6,"-")</f>
        <v>0</v>
      </c>
      <c r="CK6" s="134"/>
      <c r="CL6" s="135">
        <f>IFERROR(CK6/CG6,"-")</f>
        <v>0</v>
      </c>
      <c r="CM6" s="136"/>
      <c r="CN6" s="136"/>
      <c r="CO6" s="136"/>
      <c r="CP6" s="137">
        <v>4</v>
      </c>
      <c r="CQ6" s="138">
        <v>102000</v>
      </c>
      <c r="CR6" s="138">
        <v>45000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51</v>
      </c>
      <c r="M7" s="79">
        <v>39</v>
      </c>
      <c r="N7" s="79">
        <v>15</v>
      </c>
      <c r="O7" s="88">
        <v>13</v>
      </c>
      <c r="P7" s="89">
        <v>0</v>
      </c>
      <c r="Q7" s="90">
        <f>O7+P7</f>
        <v>13</v>
      </c>
      <c r="R7" s="80">
        <f>IFERROR(Q7/N7,"-")</f>
        <v>0.86666666666667</v>
      </c>
      <c r="S7" s="79">
        <v>6</v>
      </c>
      <c r="T7" s="79">
        <v>1</v>
      </c>
      <c r="U7" s="80">
        <f>IFERROR(T7/(Q7),"-")</f>
        <v>0.076923076923077</v>
      </c>
      <c r="V7" s="81"/>
      <c r="W7" s="82">
        <v>5</v>
      </c>
      <c r="X7" s="80">
        <f>IF(Q7=0,"-",W7/Q7)</f>
        <v>0.38461538461538</v>
      </c>
      <c r="Y7" s="181">
        <v>489568</v>
      </c>
      <c r="Z7" s="182">
        <f>IFERROR(Y7/Q7,"-")</f>
        <v>37659.076923077</v>
      </c>
      <c r="AA7" s="182">
        <f>IFERROR(Y7/W7,"-")</f>
        <v>97913.6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1</v>
      </c>
      <c r="AX7" s="104">
        <f>IF(Q7=0,"",IF(AW7=0,"",(AW7/Q7)))</f>
        <v>0.076923076923077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2</v>
      </c>
      <c r="BG7" s="110">
        <f>IF(Q7=0,"",IF(BF7=0,"",(BF7/Q7)))</f>
        <v>0.15384615384615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4</v>
      </c>
      <c r="BP7" s="117">
        <f>IF(Q7=0,"",IF(BO7=0,"",(BO7/Q7)))</f>
        <v>0.30769230769231</v>
      </c>
      <c r="BQ7" s="118">
        <v>3</v>
      </c>
      <c r="BR7" s="119">
        <f>IFERROR(BQ7/BO7,"-")</f>
        <v>0.75</v>
      </c>
      <c r="BS7" s="120">
        <v>131568</v>
      </c>
      <c r="BT7" s="121">
        <f>IFERROR(BS7/BO7,"-")</f>
        <v>32892</v>
      </c>
      <c r="BU7" s="122">
        <v>2</v>
      </c>
      <c r="BV7" s="122"/>
      <c r="BW7" s="122">
        <v>1</v>
      </c>
      <c r="BX7" s="123">
        <v>4</v>
      </c>
      <c r="BY7" s="124">
        <f>IF(Q7=0,"",IF(BX7=0,"",(BX7/Q7)))</f>
        <v>0.30769230769231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>
        <v>2</v>
      </c>
      <c r="CH7" s="131">
        <f>IF(Q7=0,"",IF(CG7=0,"",(CG7/Q7)))</f>
        <v>0.15384615384615</v>
      </c>
      <c r="CI7" s="132">
        <v>2</v>
      </c>
      <c r="CJ7" s="133">
        <f>IFERROR(CI7/CG7,"-")</f>
        <v>1</v>
      </c>
      <c r="CK7" s="134">
        <v>358000</v>
      </c>
      <c r="CL7" s="135">
        <f>IFERROR(CK7/CG7,"-")</f>
        <v>179000</v>
      </c>
      <c r="CM7" s="136"/>
      <c r="CN7" s="136"/>
      <c r="CO7" s="136">
        <v>2</v>
      </c>
      <c r="CP7" s="137">
        <v>5</v>
      </c>
      <c r="CQ7" s="138">
        <v>489568</v>
      </c>
      <c r="CR7" s="138">
        <v>343000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/>
      <c r="B8" s="184" t="s">
        <v>67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68</v>
      </c>
      <c r="I8" s="87" t="s">
        <v>69</v>
      </c>
      <c r="J8" s="186" t="s">
        <v>70</v>
      </c>
      <c r="K8" s="176"/>
      <c r="L8" s="79">
        <v>7</v>
      </c>
      <c r="M8" s="79">
        <v>0</v>
      </c>
      <c r="N8" s="79">
        <v>29</v>
      </c>
      <c r="O8" s="88">
        <v>2</v>
      </c>
      <c r="P8" s="89">
        <v>0</v>
      </c>
      <c r="Q8" s="90">
        <f>O8+P8</f>
        <v>2</v>
      </c>
      <c r="R8" s="80">
        <f>IFERROR(Q8/N8,"-")</f>
        <v>0.068965517241379</v>
      </c>
      <c r="S8" s="79">
        <v>1</v>
      </c>
      <c r="T8" s="79">
        <v>0</v>
      </c>
      <c r="U8" s="80">
        <f>IFERROR(T8/(Q8),"-")</f>
        <v>0</v>
      </c>
      <c r="V8" s="81"/>
      <c r="W8" s="82">
        <v>1</v>
      </c>
      <c r="X8" s="80">
        <f>IF(Q8=0,"-",W8/Q8)</f>
        <v>0.5</v>
      </c>
      <c r="Y8" s="181">
        <v>5000</v>
      </c>
      <c r="Z8" s="182">
        <f>IFERROR(Y8/Q8,"-")</f>
        <v>2500</v>
      </c>
      <c r="AA8" s="182">
        <f>IFERROR(Y8/W8,"-")</f>
        <v>5000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1</v>
      </c>
      <c r="BP8" s="117">
        <f>IF(Q8=0,"",IF(BO8=0,"",(BO8/Q8)))</f>
        <v>0.5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1</v>
      </c>
      <c r="BY8" s="124">
        <f>IF(Q8=0,"",IF(BX8=0,"",(BX8/Q8)))</f>
        <v>0.5</v>
      </c>
      <c r="BZ8" s="125">
        <v>1</v>
      </c>
      <c r="CA8" s="126">
        <f>IFERROR(BZ8/BX8,"-")</f>
        <v>1</v>
      </c>
      <c r="CB8" s="127">
        <v>5000</v>
      </c>
      <c r="CC8" s="128">
        <f>IFERROR(CB8/BX8,"-")</f>
        <v>5000</v>
      </c>
      <c r="CD8" s="129">
        <v>1</v>
      </c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5000</v>
      </c>
      <c r="CR8" s="138">
        <v>5000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71</v>
      </c>
      <c r="C9" s="184" t="s">
        <v>58</v>
      </c>
      <c r="D9" s="184"/>
      <c r="E9" s="184" t="s">
        <v>59</v>
      </c>
      <c r="F9" s="184" t="s">
        <v>60</v>
      </c>
      <c r="G9" s="184" t="s">
        <v>66</v>
      </c>
      <c r="H9" s="87"/>
      <c r="I9" s="87"/>
      <c r="J9" s="87"/>
      <c r="K9" s="176"/>
      <c r="L9" s="79">
        <v>42</v>
      </c>
      <c r="M9" s="79">
        <v>26</v>
      </c>
      <c r="N9" s="79">
        <v>6</v>
      </c>
      <c r="O9" s="88">
        <v>5</v>
      </c>
      <c r="P9" s="89">
        <v>0</v>
      </c>
      <c r="Q9" s="90">
        <f>O9+P9</f>
        <v>5</v>
      </c>
      <c r="R9" s="80">
        <f>IFERROR(Q9/N9,"-")</f>
        <v>0.83333333333333</v>
      </c>
      <c r="S9" s="79">
        <v>5</v>
      </c>
      <c r="T9" s="79">
        <v>0</v>
      </c>
      <c r="U9" s="80">
        <f>IFERROR(T9/(Q9),"-")</f>
        <v>0</v>
      </c>
      <c r="V9" s="81"/>
      <c r="W9" s="82">
        <v>2</v>
      </c>
      <c r="X9" s="80">
        <f>IF(Q9=0,"-",W9/Q9)</f>
        <v>0.4</v>
      </c>
      <c r="Y9" s="181">
        <v>581000</v>
      </c>
      <c r="Z9" s="182">
        <f>IFERROR(Y9/Q9,"-")</f>
        <v>116200</v>
      </c>
      <c r="AA9" s="182">
        <f>IFERROR(Y9/W9,"-")</f>
        <v>290500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2</v>
      </c>
      <c r="BP9" s="117">
        <f>IF(Q9=0,"",IF(BO9=0,"",(BO9/Q9)))</f>
        <v>0.4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3</v>
      </c>
      <c r="BY9" s="124">
        <f>IF(Q9=0,"",IF(BX9=0,"",(BX9/Q9)))</f>
        <v>0.6</v>
      </c>
      <c r="BZ9" s="125">
        <v>2</v>
      </c>
      <c r="CA9" s="126">
        <f>IFERROR(BZ9/BX9,"-")</f>
        <v>0.66666666666667</v>
      </c>
      <c r="CB9" s="127">
        <v>581000</v>
      </c>
      <c r="CC9" s="128">
        <f>IFERROR(CB9/BX9,"-")</f>
        <v>193666.66666667</v>
      </c>
      <c r="CD9" s="129"/>
      <c r="CE9" s="129"/>
      <c r="CF9" s="129">
        <v>2</v>
      </c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2</v>
      </c>
      <c r="CQ9" s="138">
        <v>581000</v>
      </c>
      <c r="CR9" s="138">
        <v>535000</v>
      </c>
      <c r="CS9" s="138"/>
      <c r="CT9" s="139" t="str">
        <f>IF(AND(CR9=0,CS9=0),"",IF(AND(CR9&lt;=100000,CS9&lt;=100000),"",IF(CR9/CQ9&gt;0.7,"男高",IF(CS9/CQ9&gt;0.7,"女高",""))))</f>
        <v>男高</v>
      </c>
    </row>
    <row r="10" spans="1:99">
      <c r="A10" s="78"/>
      <c r="B10" s="184" t="s">
        <v>72</v>
      </c>
      <c r="C10" s="184" t="s">
        <v>58</v>
      </c>
      <c r="D10" s="184"/>
      <c r="E10" s="184" t="s">
        <v>73</v>
      </c>
      <c r="F10" s="184" t="s">
        <v>74</v>
      </c>
      <c r="G10" s="184" t="s">
        <v>61</v>
      </c>
      <c r="H10" s="87" t="s">
        <v>68</v>
      </c>
      <c r="I10" s="87" t="s">
        <v>69</v>
      </c>
      <c r="J10" s="186" t="s">
        <v>75</v>
      </c>
      <c r="K10" s="176"/>
      <c r="L10" s="79">
        <v>8</v>
      </c>
      <c r="M10" s="79">
        <v>0</v>
      </c>
      <c r="N10" s="79">
        <v>32</v>
      </c>
      <c r="O10" s="88">
        <v>1</v>
      </c>
      <c r="P10" s="89">
        <v>0</v>
      </c>
      <c r="Q10" s="90">
        <f>O10+P10</f>
        <v>1</v>
      </c>
      <c r="R10" s="80">
        <f>IFERROR(Q10/N10,"-")</f>
        <v>0.03125</v>
      </c>
      <c r="S10" s="79">
        <v>1</v>
      </c>
      <c r="T10" s="79">
        <v>0</v>
      </c>
      <c r="U10" s="80">
        <f>IFERROR(T10/(Q10),"-")</f>
        <v>0</v>
      </c>
      <c r="V10" s="81"/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>
        <f>IF(Q10=0,"",IF(BF10=0,"",(BF10/Q10)))</f>
        <v>0</v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>
        <v>1</v>
      </c>
      <c r="BP10" s="117">
        <f>IF(Q10=0,"",IF(BO10=0,"",(BO10/Q10)))</f>
        <v>1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76</v>
      </c>
      <c r="C11" s="184" t="s">
        <v>58</v>
      </c>
      <c r="D11" s="184"/>
      <c r="E11" s="184" t="s">
        <v>73</v>
      </c>
      <c r="F11" s="184" t="s">
        <v>74</v>
      </c>
      <c r="G11" s="184" t="s">
        <v>66</v>
      </c>
      <c r="H11" s="87"/>
      <c r="I11" s="87"/>
      <c r="J11" s="87"/>
      <c r="K11" s="176"/>
      <c r="L11" s="79">
        <v>46</v>
      </c>
      <c r="M11" s="79">
        <v>21</v>
      </c>
      <c r="N11" s="79">
        <v>5</v>
      </c>
      <c r="O11" s="88">
        <v>1</v>
      </c>
      <c r="P11" s="89">
        <v>0</v>
      </c>
      <c r="Q11" s="90">
        <f>O11+P11</f>
        <v>1</v>
      </c>
      <c r="R11" s="80">
        <f>IFERROR(Q11/N11,"-")</f>
        <v>0.2</v>
      </c>
      <c r="S11" s="79">
        <v>0</v>
      </c>
      <c r="T11" s="79">
        <v>0</v>
      </c>
      <c r="U11" s="80">
        <f>IFERROR(T11/(Q11),"-")</f>
        <v>0</v>
      </c>
      <c r="V11" s="81"/>
      <c r="W11" s="82">
        <v>0</v>
      </c>
      <c r="X11" s="80">
        <f>IF(Q11=0,"-",W11/Q11)</f>
        <v>0</v>
      </c>
      <c r="Y11" s="181">
        <v>0</v>
      </c>
      <c r="Z11" s="182">
        <f>IFERROR(Y11/Q11,"-")</f>
        <v>0</v>
      </c>
      <c r="AA11" s="182" t="str">
        <f>IFERROR(Y11/W11,"-")</f>
        <v>-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/>
      <c r="BP11" s="117">
        <f>IF(Q11=0,"",IF(BO11=0,"",(BO11/Q11)))</f>
        <v>0</v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>
        <v>1</v>
      </c>
      <c r="BY11" s="124">
        <f>IF(Q11=0,"",IF(BX11=0,"",(BX11/Q11)))</f>
        <v>1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0.38</v>
      </c>
      <c r="B12" s="184" t="s">
        <v>77</v>
      </c>
      <c r="C12" s="184" t="s">
        <v>58</v>
      </c>
      <c r="D12" s="184"/>
      <c r="E12" s="184" t="s">
        <v>66</v>
      </c>
      <c r="F12" s="184" t="s">
        <v>78</v>
      </c>
      <c r="G12" s="184" t="s">
        <v>61</v>
      </c>
      <c r="H12" s="87" t="s">
        <v>79</v>
      </c>
      <c r="I12" s="87" t="s">
        <v>80</v>
      </c>
      <c r="J12" s="87" t="s">
        <v>81</v>
      </c>
      <c r="K12" s="176">
        <v>150000</v>
      </c>
      <c r="L12" s="79">
        <v>0</v>
      </c>
      <c r="M12" s="79">
        <v>0</v>
      </c>
      <c r="N12" s="79">
        <v>7</v>
      </c>
      <c r="O12" s="88">
        <v>0</v>
      </c>
      <c r="P12" s="89">
        <v>0</v>
      </c>
      <c r="Q12" s="90">
        <f>O12+P12</f>
        <v>0</v>
      </c>
      <c r="R12" s="80">
        <f>IFERROR(Q12/N12,"-")</f>
        <v>0</v>
      </c>
      <c r="S12" s="79">
        <v>0</v>
      </c>
      <c r="T12" s="79">
        <v>0</v>
      </c>
      <c r="U12" s="80" t="str">
        <f>IFERROR(T12/(Q12),"-")</f>
        <v>-</v>
      </c>
      <c r="V12" s="81">
        <f>IFERROR(K12/SUM(Q12:Q15),"-")</f>
        <v>13636.363636364</v>
      </c>
      <c r="W12" s="82">
        <v>0</v>
      </c>
      <c r="X12" s="80" t="str">
        <f>IF(Q12=0,"-",W12/Q12)</f>
        <v>-</v>
      </c>
      <c r="Y12" s="181">
        <v>0</v>
      </c>
      <c r="Z12" s="182" t="str">
        <f>IFERROR(Y12/Q12,"-")</f>
        <v>-</v>
      </c>
      <c r="AA12" s="182" t="str">
        <f>IFERROR(Y12/W12,"-")</f>
        <v>-</v>
      </c>
      <c r="AB12" s="176">
        <f>SUM(Y12:Y15)-SUM(K12:K15)</f>
        <v>-93000</v>
      </c>
      <c r="AC12" s="83">
        <f>SUM(Y12:Y15)/SUM(K12:K15)</f>
        <v>0.38</v>
      </c>
      <c r="AD12" s="77"/>
      <c r="AE12" s="91"/>
      <c r="AF12" s="92" t="str">
        <f>IF(Q12=0,"",IF(AE12=0,"",(AE12/Q12)))</f>
        <v/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 t="str">
        <f>IF(Q12=0,"",IF(AN12=0,"",(AN12/Q12)))</f>
        <v/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 t="str">
        <f>IF(Q12=0,"",IF(AW12=0,"",(AW12/Q12)))</f>
        <v/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 t="str">
        <f>IF(Q12=0,"",IF(BF12=0,"",(BF12/Q12)))</f>
        <v/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/>
      <c r="BP12" s="117" t="str">
        <f>IF(Q12=0,"",IF(BO12=0,"",(BO12/Q12)))</f>
        <v/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/>
      <c r="BY12" s="124" t="str">
        <f>IF(Q12=0,"",IF(BX12=0,"",(BX12/Q12)))</f>
        <v/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 t="str">
        <f>IF(Q12=0,"",IF(CG12=0,"",(CG12/Q12)))</f>
        <v/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82</v>
      </c>
      <c r="C13" s="184" t="s">
        <v>58</v>
      </c>
      <c r="D13" s="184"/>
      <c r="E13" s="184" t="s">
        <v>66</v>
      </c>
      <c r="F13" s="184" t="s">
        <v>83</v>
      </c>
      <c r="G13" s="184" t="s">
        <v>61</v>
      </c>
      <c r="H13" s="87"/>
      <c r="I13" s="87" t="s">
        <v>80</v>
      </c>
      <c r="J13" s="87"/>
      <c r="K13" s="176"/>
      <c r="L13" s="79">
        <v>4</v>
      </c>
      <c r="M13" s="79">
        <v>0</v>
      </c>
      <c r="N13" s="79">
        <v>19</v>
      </c>
      <c r="O13" s="88">
        <v>2</v>
      </c>
      <c r="P13" s="89">
        <v>0</v>
      </c>
      <c r="Q13" s="90">
        <f>O13+P13</f>
        <v>2</v>
      </c>
      <c r="R13" s="80">
        <f>IFERROR(Q13/N13,"-")</f>
        <v>0.10526315789474</v>
      </c>
      <c r="S13" s="79">
        <v>1</v>
      </c>
      <c r="T13" s="79">
        <v>1</v>
      </c>
      <c r="U13" s="80">
        <f>IFERROR(T13/(Q13),"-")</f>
        <v>0.5</v>
      </c>
      <c r="V13" s="81"/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>
        <v>1</v>
      </c>
      <c r="AO13" s="98">
        <f>IF(Q13=0,"",IF(AN13=0,"",(AN13/Q13)))</f>
        <v>0.5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>
        <v>1</v>
      </c>
      <c r="BP13" s="117">
        <f>IF(Q13=0,"",IF(BO13=0,"",(BO13/Q13)))</f>
        <v>0.5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/>
      <c r="BY13" s="124">
        <f>IF(Q13=0,"",IF(BX13=0,"",(BX13/Q13)))</f>
        <v>0</v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84</v>
      </c>
      <c r="C14" s="184" t="s">
        <v>58</v>
      </c>
      <c r="D14" s="184"/>
      <c r="E14" s="184" t="s">
        <v>66</v>
      </c>
      <c r="F14" s="184" t="s">
        <v>85</v>
      </c>
      <c r="G14" s="184" t="s">
        <v>61</v>
      </c>
      <c r="H14" s="87"/>
      <c r="I14" s="87" t="s">
        <v>80</v>
      </c>
      <c r="J14" s="87"/>
      <c r="K14" s="176"/>
      <c r="L14" s="79">
        <v>4</v>
      </c>
      <c r="M14" s="79">
        <v>0</v>
      </c>
      <c r="N14" s="79">
        <v>13</v>
      </c>
      <c r="O14" s="88">
        <v>1</v>
      </c>
      <c r="P14" s="89">
        <v>0</v>
      </c>
      <c r="Q14" s="90">
        <f>O14+P14</f>
        <v>1</v>
      </c>
      <c r="R14" s="80">
        <f>IFERROR(Q14/N14,"-")</f>
        <v>0.076923076923077</v>
      </c>
      <c r="S14" s="79">
        <v>1</v>
      </c>
      <c r="T14" s="79">
        <v>0</v>
      </c>
      <c r="U14" s="80">
        <f>IFERROR(T14/(Q14),"-")</f>
        <v>0</v>
      </c>
      <c r="V14" s="81"/>
      <c r="W14" s="82">
        <v>1</v>
      </c>
      <c r="X14" s="80">
        <f>IF(Q14=0,"-",W14/Q14)</f>
        <v>1</v>
      </c>
      <c r="Y14" s="181">
        <v>3000</v>
      </c>
      <c r="Z14" s="182">
        <f>IFERROR(Y14/Q14,"-")</f>
        <v>3000</v>
      </c>
      <c r="AA14" s="182">
        <f>IFERROR(Y14/W14,"-")</f>
        <v>3000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>
        <v>1</v>
      </c>
      <c r="BP14" s="117">
        <f>IF(Q14=0,"",IF(BO14=0,"",(BO14/Q14)))</f>
        <v>1</v>
      </c>
      <c r="BQ14" s="118">
        <v>1</v>
      </c>
      <c r="BR14" s="119">
        <f>IFERROR(BQ14/BO14,"-")</f>
        <v>1</v>
      </c>
      <c r="BS14" s="120">
        <v>3000</v>
      </c>
      <c r="BT14" s="121">
        <f>IFERROR(BS14/BO14,"-")</f>
        <v>3000</v>
      </c>
      <c r="BU14" s="122">
        <v>1</v>
      </c>
      <c r="BV14" s="122"/>
      <c r="BW14" s="122"/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1</v>
      </c>
      <c r="CQ14" s="138">
        <v>3000</v>
      </c>
      <c r="CR14" s="138">
        <v>3000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86</v>
      </c>
      <c r="C15" s="184" t="s">
        <v>58</v>
      </c>
      <c r="D15" s="184"/>
      <c r="E15" s="184" t="s">
        <v>87</v>
      </c>
      <c r="F15" s="184" t="s">
        <v>87</v>
      </c>
      <c r="G15" s="184" t="s">
        <v>66</v>
      </c>
      <c r="H15" s="87"/>
      <c r="I15" s="87"/>
      <c r="J15" s="87"/>
      <c r="K15" s="176"/>
      <c r="L15" s="79">
        <v>29</v>
      </c>
      <c r="M15" s="79">
        <v>20</v>
      </c>
      <c r="N15" s="79">
        <v>6</v>
      </c>
      <c r="O15" s="88">
        <v>8</v>
      </c>
      <c r="P15" s="89">
        <v>0</v>
      </c>
      <c r="Q15" s="90">
        <f>O15+P15</f>
        <v>8</v>
      </c>
      <c r="R15" s="80">
        <f>IFERROR(Q15/N15,"-")</f>
        <v>1.3333333333333</v>
      </c>
      <c r="S15" s="79">
        <v>1</v>
      </c>
      <c r="T15" s="79">
        <v>2</v>
      </c>
      <c r="U15" s="80">
        <f>IFERROR(T15/(Q15),"-")</f>
        <v>0.25</v>
      </c>
      <c r="V15" s="81"/>
      <c r="W15" s="82">
        <v>4</v>
      </c>
      <c r="X15" s="80">
        <f>IF(Q15=0,"-",W15/Q15)</f>
        <v>0.5</v>
      </c>
      <c r="Y15" s="181">
        <v>54000</v>
      </c>
      <c r="Z15" s="182">
        <f>IFERROR(Y15/Q15,"-")</f>
        <v>6750</v>
      </c>
      <c r="AA15" s="182">
        <f>IFERROR(Y15/W15,"-")</f>
        <v>13500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2</v>
      </c>
      <c r="BG15" s="110">
        <f>IF(Q15=0,"",IF(BF15=0,"",(BF15/Q15)))</f>
        <v>0.25</v>
      </c>
      <c r="BH15" s="109">
        <v>1</v>
      </c>
      <c r="BI15" s="111">
        <f>IFERROR(BH15/BF15,"-")</f>
        <v>0.5</v>
      </c>
      <c r="BJ15" s="112">
        <v>5000</v>
      </c>
      <c r="BK15" s="113">
        <f>IFERROR(BJ15/BF15,"-")</f>
        <v>2500</v>
      </c>
      <c r="BL15" s="114">
        <v>1</v>
      </c>
      <c r="BM15" s="114"/>
      <c r="BN15" s="114"/>
      <c r="BO15" s="116">
        <v>2</v>
      </c>
      <c r="BP15" s="117">
        <f>IF(Q15=0,"",IF(BO15=0,"",(BO15/Q15)))</f>
        <v>0.25</v>
      </c>
      <c r="BQ15" s="118">
        <v>1</v>
      </c>
      <c r="BR15" s="119">
        <f>IFERROR(BQ15/BO15,"-")</f>
        <v>0.5</v>
      </c>
      <c r="BS15" s="120">
        <v>31000</v>
      </c>
      <c r="BT15" s="121">
        <f>IFERROR(BS15/BO15,"-")</f>
        <v>15500</v>
      </c>
      <c r="BU15" s="122"/>
      <c r="BV15" s="122"/>
      <c r="BW15" s="122">
        <v>1</v>
      </c>
      <c r="BX15" s="123">
        <v>3</v>
      </c>
      <c r="BY15" s="124">
        <f>IF(Q15=0,"",IF(BX15=0,"",(BX15/Q15)))</f>
        <v>0.375</v>
      </c>
      <c r="BZ15" s="125">
        <v>2</v>
      </c>
      <c r="CA15" s="126">
        <f>IFERROR(BZ15/BX15,"-")</f>
        <v>0.66666666666667</v>
      </c>
      <c r="CB15" s="127">
        <v>18000</v>
      </c>
      <c r="CC15" s="128">
        <f>IFERROR(CB15/BX15,"-")</f>
        <v>6000</v>
      </c>
      <c r="CD15" s="129">
        <v>1</v>
      </c>
      <c r="CE15" s="129">
        <v>1</v>
      </c>
      <c r="CF15" s="129"/>
      <c r="CG15" s="130">
        <v>1</v>
      </c>
      <c r="CH15" s="131">
        <f>IF(Q15=0,"",IF(CG15=0,"",(CG15/Q15)))</f>
        <v>0.125</v>
      </c>
      <c r="CI15" s="132"/>
      <c r="CJ15" s="133">
        <f>IFERROR(CI15/CG15,"-")</f>
        <v>0</v>
      </c>
      <c r="CK15" s="134"/>
      <c r="CL15" s="135">
        <f>IFERROR(CK15/CG15,"-")</f>
        <v>0</v>
      </c>
      <c r="CM15" s="136"/>
      <c r="CN15" s="136"/>
      <c r="CO15" s="136"/>
      <c r="CP15" s="137">
        <v>4</v>
      </c>
      <c r="CQ15" s="138">
        <v>54000</v>
      </c>
      <c r="CR15" s="138">
        <v>31000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0.726</v>
      </c>
      <c r="B16" s="184" t="s">
        <v>88</v>
      </c>
      <c r="C16" s="184" t="s">
        <v>58</v>
      </c>
      <c r="D16" s="184"/>
      <c r="E16" s="184" t="s">
        <v>89</v>
      </c>
      <c r="F16" s="184" t="s">
        <v>78</v>
      </c>
      <c r="G16" s="184" t="s">
        <v>61</v>
      </c>
      <c r="H16" s="87" t="s">
        <v>90</v>
      </c>
      <c r="I16" s="87" t="s">
        <v>91</v>
      </c>
      <c r="J16" s="87" t="s">
        <v>92</v>
      </c>
      <c r="K16" s="176">
        <v>500000</v>
      </c>
      <c r="L16" s="79">
        <v>6</v>
      </c>
      <c r="M16" s="79">
        <v>0</v>
      </c>
      <c r="N16" s="79">
        <v>26</v>
      </c>
      <c r="O16" s="88">
        <v>2</v>
      </c>
      <c r="P16" s="89">
        <v>0</v>
      </c>
      <c r="Q16" s="90">
        <f>O16+P16</f>
        <v>2</v>
      </c>
      <c r="R16" s="80">
        <f>IFERROR(Q16/N16,"-")</f>
        <v>0.076923076923077</v>
      </c>
      <c r="S16" s="79">
        <v>0</v>
      </c>
      <c r="T16" s="79">
        <v>0</v>
      </c>
      <c r="U16" s="80">
        <f>IFERROR(T16/(Q16),"-")</f>
        <v>0</v>
      </c>
      <c r="V16" s="81">
        <f>IFERROR(K16/SUM(Q16:Q19),"-")</f>
        <v>21739.130434783</v>
      </c>
      <c r="W16" s="82">
        <v>0</v>
      </c>
      <c r="X16" s="80">
        <f>IF(Q16=0,"-",W16/Q16)</f>
        <v>0</v>
      </c>
      <c r="Y16" s="181">
        <v>0</v>
      </c>
      <c r="Z16" s="182">
        <f>IFERROR(Y16/Q16,"-")</f>
        <v>0</v>
      </c>
      <c r="AA16" s="182" t="str">
        <f>IFERROR(Y16/W16,"-")</f>
        <v>-</v>
      </c>
      <c r="AB16" s="176">
        <f>SUM(Y16:Y19)-SUM(K16:K19)</f>
        <v>-137000</v>
      </c>
      <c r="AC16" s="83">
        <f>SUM(Y16:Y19)/SUM(K16:K19)</f>
        <v>0.726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>
        <v>1</v>
      </c>
      <c r="AO16" s="98">
        <f>IF(Q16=0,"",IF(AN16=0,"",(AN16/Q16)))</f>
        <v>0.5</v>
      </c>
      <c r="AP16" s="97"/>
      <c r="AQ16" s="99">
        <f>IFERROR(AP16/AN16,"-")</f>
        <v>0</v>
      </c>
      <c r="AR16" s="100"/>
      <c r="AS16" s="101">
        <f>IFERROR(AR16/AN16,"-")</f>
        <v>0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1</v>
      </c>
      <c r="BG16" s="110">
        <f>IF(Q16=0,"",IF(BF16=0,"",(BF16/Q16)))</f>
        <v>0.5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/>
      <c r="BP16" s="117">
        <f>IF(Q16=0,"",IF(BO16=0,"",(BO16/Q16)))</f>
        <v>0</v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93</v>
      </c>
      <c r="C17" s="184" t="s">
        <v>58</v>
      </c>
      <c r="D17" s="184"/>
      <c r="E17" s="184" t="s">
        <v>89</v>
      </c>
      <c r="F17" s="184" t="s">
        <v>83</v>
      </c>
      <c r="G17" s="184" t="s">
        <v>61</v>
      </c>
      <c r="H17" s="87"/>
      <c r="I17" s="87" t="s">
        <v>91</v>
      </c>
      <c r="J17" s="87" t="s">
        <v>94</v>
      </c>
      <c r="K17" s="176"/>
      <c r="L17" s="79">
        <v>24</v>
      </c>
      <c r="M17" s="79">
        <v>0</v>
      </c>
      <c r="N17" s="79">
        <v>95</v>
      </c>
      <c r="O17" s="88">
        <v>6</v>
      </c>
      <c r="P17" s="89">
        <v>0</v>
      </c>
      <c r="Q17" s="90">
        <f>O17+P17</f>
        <v>6</v>
      </c>
      <c r="R17" s="80">
        <f>IFERROR(Q17/N17,"-")</f>
        <v>0.063157894736842</v>
      </c>
      <c r="S17" s="79">
        <v>2</v>
      </c>
      <c r="T17" s="79">
        <v>1</v>
      </c>
      <c r="U17" s="80">
        <f>IFERROR(T17/(Q17),"-")</f>
        <v>0.16666666666667</v>
      </c>
      <c r="V17" s="81"/>
      <c r="W17" s="82">
        <v>1</v>
      </c>
      <c r="X17" s="80">
        <f>IF(Q17=0,"-",W17/Q17)</f>
        <v>0.16666666666667</v>
      </c>
      <c r="Y17" s="181">
        <v>3000</v>
      </c>
      <c r="Z17" s="182">
        <f>IFERROR(Y17/Q17,"-")</f>
        <v>500</v>
      </c>
      <c r="AA17" s="182">
        <f>IFERROR(Y17/W17,"-")</f>
        <v>3000</v>
      </c>
      <c r="AB17" s="176"/>
      <c r="AC17" s="83"/>
      <c r="AD17" s="77"/>
      <c r="AE17" s="91">
        <v>1</v>
      </c>
      <c r="AF17" s="92">
        <f>IF(Q17=0,"",IF(AE17=0,"",(AE17/Q17)))</f>
        <v>0.16666666666667</v>
      </c>
      <c r="AG17" s="91"/>
      <c r="AH17" s="93">
        <f>IFERROR(AG17/AE17,"-")</f>
        <v>0</v>
      </c>
      <c r="AI17" s="94"/>
      <c r="AJ17" s="95">
        <f>IFERROR(AI17/AE17,"-")</f>
        <v>0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1</v>
      </c>
      <c r="BG17" s="110">
        <f>IF(Q17=0,"",IF(BF17=0,"",(BF17/Q17)))</f>
        <v>0.16666666666667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3</v>
      </c>
      <c r="BP17" s="117">
        <f>IF(Q17=0,"",IF(BO17=0,"",(BO17/Q17)))</f>
        <v>0.5</v>
      </c>
      <c r="BQ17" s="118">
        <v>1</v>
      </c>
      <c r="BR17" s="119">
        <f>IFERROR(BQ17/BO17,"-")</f>
        <v>0.33333333333333</v>
      </c>
      <c r="BS17" s="120">
        <v>3000</v>
      </c>
      <c r="BT17" s="121">
        <f>IFERROR(BS17/BO17,"-")</f>
        <v>1000</v>
      </c>
      <c r="BU17" s="122">
        <v>1</v>
      </c>
      <c r="BV17" s="122"/>
      <c r="BW17" s="122"/>
      <c r="BX17" s="123">
        <v>1</v>
      </c>
      <c r="BY17" s="124">
        <f>IF(Q17=0,"",IF(BX17=0,"",(BX17/Q17)))</f>
        <v>0.16666666666667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1</v>
      </c>
      <c r="CQ17" s="138">
        <v>3000</v>
      </c>
      <c r="CR17" s="138">
        <v>3000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95</v>
      </c>
      <c r="C18" s="184" t="s">
        <v>58</v>
      </c>
      <c r="D18" s="184"/>
      <c r="E18" s="184" t="s">
        <v>89</v>
      </c>
      <c r="F18" s="184" t="s">
        <v>85</v>
      </c>
      <c r="G18" s="184" t="s">
        <v>61</v>
      </c>
      <c r="H18" s="87"/>
      <c r="I18" s="87" t="s">
        <v>91</v>
      </c>
      <c r="J18" s="87" t="s">
        <v>96</v>
      </c>
      <c r="K18" s="176"/>
      <c r="L18" s="79">
        <v>9</v>
      </c>
      <c r="M18" s="79">
        <v>0</v>
      </c>
      <c r="N18" s="79">
        <v>54</v>
      </c>
      <c r="O18" s="88">
        <v>2</v>
      </c>
      <c r="P18" s="89">
        <v>0</v>
      </c>
      <c r="Q18" s="90">
        <f>O18+P18</f>
        <v>2</v>
      </c>
      <c r="R18" s="80">
        <f>IFERROR(Q18/N18,"-")</f>
        <v>0.037037037037037</v>
      </c>
      <c r="S18" s="79">
        <v>0</v>
      </c>
      <c r="T18" s="79">
        <v>1</v>
      </c>
      <c r="U18" s="80">
        <f>IFERROR(T18/(Q18),"-")</f>
        <v>0.5</v>
      </c>
      <c r="V18" s="81"/>
      <c r="W18" s="82">
        <v>1</v>
      </c>
      <c r="X18" s="80">
        <f>IF(Q18=0,"-",W18/Q18)</f>
        <v>0.5</v>
      </c>
      <c r="Y18" s="181">
        <v>3000</v>
      </c>
      <c r="Z18" s="182">
        <f>IFERROR(Y18/Q18,"-")</f>
        <v>1500</v>
      </c>
      <c r="AA18" s="182">
        <f>IFERROR(Y18/W18,"-")</f>
        <v>3000</v>
      </c>
      <c r="AB18" s="176"/>
      <c r="AC18" s="83"/>
      <c r="AD18" s="77"/>
      <c r="AE18" s="91">
        <v>1</v>
      </c>
      <c r="AF18" s="92">
        <f>IF(Q18=0,"",IF(AE18=0,"",(AE18/Q18)))</f>
        <v>0.5</v>
      </c>
      <c r="AG18" s="91"/>
      <c r="AH18" s="93">
        <f>IFERROR(AG18/AE18,"-")</f>
        <v>0</v>
      </c>
      <c r="AI18" s="94"/>
      <c r="AJ18" s="95">
        <f>IFERROR(AI18/AE18,"-")</f>
        <v>0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/>
      <c r="BP18" s="117">
        <f>IF(Q18=0,"",IF(BO18=0,"",(BO18/Q18)))</f>
        <v>0</v>
      </c>
      <c r="BQ18" s="118"/>
      <c r="BR18" s="119" t="str">
        <f>IFERROR(BQ18/BO18,"-")</f>
        <v>-</v>
      </c>
      <c r="BS18" s="120"/>
      <c r="BT18" s="121" t="str">
        <f>IFERROR(BS18/BO18,"-")</f>
        <v>-</v>
      </c>
      <c r="BU18" s="122"/>
      <c r="BV18" s="122"/>
      <c r="BW18" s="122"/>
      <c r="BX18" s="123">
        <v>1</v>
      </c>
      <c r="BY18" s="124">
        <f>IF(Q18=0,"",IF(BX18=0,"",(BX18/Q18)))</f>
        <v>0.5</v>
      </c>
      <c r="BZ18" s="125">
        <v>1</v>
      </c>
      <c r="CA18" s="126">
        <f>IFERROR(BZ18/BX18,"-")</f>
        <v>1</v>
      </c>
      <c r="CB18" s="127">
        <v>3000</v>
      </c>
      <c r="CC18" s="128">
        <f>IFERROR(CB18/BX18,"-")</f>
        <v>3000</v>
      </c>
      <c r="CD18" s="129">
        <v>1</v>
      </c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1</v>
      </c>
      <c r="CQ18" s="138">
        <v>3000</v>
      </c>
      <c r="CR18" s="138">
        <v>3000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97</v>
      </c>
      <c r="C19" s="184" t="s">
        <v>58</v>
      </c>
      <c r="D19" s="184"/>
      <c r="E19" s="184" t="s">
        <v>87</v>
      </c>
      <c r="F19" s="184" t="s">
        <v>87</v>
      </c>
      <c r="G19" s="184" t="s">
        <v>66</v>
      </c>
      <c r="H19" s="87"/>
      <c r="I19" s="87"/>
      <c r="J19" s="87"/>
      <c r="K19" s="176"/>
      <c r="L19" s="79">
        <v>146</v>
      </c>
      <c r="M19" s="79">
        <v>82</v>
      </c>
      <c r="N19" s="79">
        <v>31</v>
      </c>
      <c r="O19" s="88">
        <v>13</v>
      </c>
      <c r="P19" s="89">
        <v>0</v>
      </c>
      <c r="Q19" s="90">
        <f>O19+P19</f>
        <v>13</v>
      </c>
      <c r="R19" s="80">
        <f>IFERROR(Q19/N19,"-")</f>
        <v>0.41935483870968</v>
      </c>
      <c r="S19" s="79">
        <v>7</v>
      </c>
      <c r="T19" s="79">
        <v>2</v>
      </c>
      <c r="U19" s="80">
        <f>IFERROR(T19/(Q19),"-")</f>
        <v>0.15384615384615</v>
      </c>
      <c r="V19" s="81"/>
      <c r="W19" s="82">
        <v>5</v>
      </c>
      <c r="X19" s="80">
        <f>IF(Q19=0,"-",W19/Q19)</f>
        <v>0.38461538461538</v>
      </c>
      <c r="Y19" s="181">
        <v>357000</v>
      </c>
      <c r="Z19" s="182">
        <f>IFERROR(Y19/Q19,"-")</f>
        <v>27461.538461538</v>
      </c>
      <c r="AA19" s="182">
        <f>IFERROR(Y19/W19,"-")</f>
        <v>71400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1</v>
      </c>
      <c r="BG19" s="110">
        <f>IF(Q19=0,"",IF(BF19=0,"",(BF19/Q19)))</f>
        <v>0.076923076923077</v>
      </c>
      <c r="BH19" s="109">
        <v>1</v>
      </c>
      <c r="BI19" s="111">
        <f>IFERROR(BH19/BF19,"-")</f>
        <v>1</v>
      </c>
      <c r="BJ19" s="112">
        <v>28000</v>
      </c>
      <c r="BK19" s="113">
        <f>IFERROR(BJ19/BF19,"-")</f>
        <v>28000</v>
      </c>
      <c r="BL19" s="114"/>
      <c r="BM19" s="114"/>
      <c r="BN19" s="114">
        <v>1</v>
      </c>
      <c r="BO19" s="116">
        <v>7</v>
      </c>
      <c r="BP19" s="117">
        <f>IF(Q19=0,"",IF(BO19=0,"",(BO19/Q19)))</f>
        <v>0.53846153846154</v>
      </c>
      <c r="BQ19" s="118">
        <v>1</v>
      </c>
      <c r="BR19" s="119">
        <f>IFERROR(BQ19/BO19,"-")</f>
        <v>0.14285714285714</v>
      </c>
      <c r="BS19" s="120">
        <v>23000</v>
      </c>
      <c r="BT19" s="121">
        <f>IFERROR(BS19/BO19,"-")</f>
        <v>3285.7142857143</v>
      </c>
      <c r="BU19" s="122"/>
      <c r="BV19" s="122"/>
      <c r="BW19" s="122">
        <v>1</v>
      </c>
      <c r="BX19" s="123">
        <v>4</v>
      </c>
      <c r="BY19" s="124">
        <f>IF(Q19=0,"",IF(BX19=0,"",(BX19/Q19)))</f>
        <v>0.30769230769231</v>
      </c>
      <c r="BZ19" s="125">
        <v>2</v>
      </c>
      <c r="CA19" s="126">
        <f>IFERROR(BZ19/BX19,"-")</f>
        <v>0.5</v>
      </c>
      <c r="CB19" s="127">
        <v>236000</v>
      </c>
      <c r="CC19" s="128">
        <f>IFERROR(CB19/BX19,"-")</f>
        <v>59000</v>
      </c>
      <c r="CD19" s="129"/>
      <c r="CE19" s="129"/>
      <c r="CF19" s="129">
        <v>2</v>
      </c>
      <c r="CG19" s="130">
        <v>1</v>
      </c>
      <c r="CH19" s="131">
        <f>IF(Q19=0,"",IF(CG19=0,"",(CG19/Q19)))</f>
        <v>0.076923076923077</v>
      </c>
      <c r="CI19" s="132">
        <v>1</v>
      </c>
      <c r="CJ19" s="133">
        <f>IFERROR(CI19/CG19,"-")</f>
        <v>1</v>
      </c>
      <c r="CK19" s="134">
        <v>70000</v>
      </c>
      <c r="CL19" s="135">
        <f>IFERROR(CK19/CG19,"-")</f>
        <v>70000</v>
      </c>
      <c r="CM19" s="136"/>
      <c r="CN19" s="136"/>
      <c r="CO19" s="136">
        <v>1</v>
      </c>
      <c r="CP19" s="137">
        <v>5</v>
      </c>
      <c r="CQ19" s="138">
        <v>357000</v>
      </c>
      <c r="CR19" s="138">
        <v>175000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>
        <f>AC20</f>
        <v>2.45</v>
      </c>
      <c r="B20" s="184" t="s">
        <v>98</v>
      </c>
      <c r="C20" s="184" t="s">
        <v>58</v>
      </c>
      <c r="D20" s="184"/>
      <c r="E20" s="184" t="s">
        <v>59</v>
      </c>
      <c r="F20" s="184" t="s">
        <v>60</v>
      </c>
      <c r="G20" s="184" t="s">
        <v>61</v>
      </c>
      <c r="H20" s="87" t="s">
        <v>99</v>
      </c>
      <c r="I20" s="87" t="s">
        <v>69</v>
      </c>
      <c r="J20" s="186" t="s">
        <v>100</v>
      </c>
      <c r="K20" s="176">
        <v>120000</v>
      </c>
      <c r="L20" s="79">
        <v>19</v>
      </c>
      <c r="M20" s="79">
        <v>0</v>
      </c>
      <c r="N20" s="79">
        <v>60</v>
      </c>
      <c r="O20" s="88">
        <v>6</v>
      </c>
      <c r="P20" s="89">
        <v>1</v>
      </c>
      <c r="Q20" s="90">
        <f>O20+P20</f>
        <v>7</v>
      </c>
      <c r="R20" s="80">
        <f>IFERROR(Q20/N20,"-")</f>
        <v>0.11666666666667</v>
      </c>
      <c r="S20" s="79">
        <v>1</v>
      </c>
      <c r="T20" s="79">
        <v>4</v>
      </c>
      <c r="U20" s="80">
        <f>IFERROR(T20/(Q20),"-")</f>
        <v>0.57142857142857</v>
      </c>
      <c r="V20" s="81">
        <f>IFERROR(K20/SUM(Q20:Q21),"-")</f>
        <v>8000</v>
      </c>
      <c r="W20" s="82">
        <v>1</v>
      </c>
      <c r="X20" s="80">
        <f>IF(Q20=0,"-",W20/Q20)</f>
        <v>0.14285714285714</v>
      </c>
      <c r="Y20" s="181">
        <v>275000</v>
      </c>
      <c r="Z20" s="182">
        <f>IFERROR(Y20/Q20,"-")</f>
        <v>39285.714285714</v>
      </c>
      <c r="AA20" s="182">
        <f>IFERROR(Y20/W20,"-")</f>
        <v>275000</v>
      </c>
      <c r="AB20" s="176">
        <f>SUM(Y20:Y21)-SUM(K20:K21)</f>
        <v>174000</v>
      </c>
      <c r="AC20" s="83">
        <f>SUM(Y20:Y21)/SUM(K20:K21)</f>
        <v>2.45</v>
      </c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4</v>
      </c>
      <c r="BG20" s="110">
        <f>IF(Q20=0,"",IF(BF20=0,"",(BF20/Q20)))</f>
        <v>0.57142857142857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>
        <v>3</v>
      </c>
      <c r="BP20" s="117">
        <f>IF(Q20=0,"",IF(BO20=0,"",(BO20/Q20)))</f>
        <v>0.42857142857143</v>
      </c>
      <c r="BQ20" s="118">
        <v>1</v>
      </c>
      <c r="BR20" s="119">
        <f>IFERROR(BQ20/BO20,"-")</f>
        <v>0.33333333333333</v>
      </c>
      <c r="BS20" s="120">
        <v>275000</v>
      </c>
      <c r="BT20" s="121">
        <f>IFERROR(BS20/BO20,"-")</f>
        <v>91666.666666667</v>
      </c>
      <c r="BU20" s="122"/>
      <c r="BV20" s="122"/>
      <c r="BW20" s="122">
        <v>1</v>
      </c>
      <c r="BX20" s="123"/>
      <c r="BY20" s="124">
        <f>IF(Q20=0,"",IF(BX20=0,"",(BX20/Q20)))</f>
        <v>0</v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1</v>
      </c>
      <c r="CQ20" s="138">
        <v>275000</v>
      </c>
      <c r="CR20" s="138">
        <v>275000</v>
      </c>
      <c r="CS20" s="138"/>
      <c r="CT20" s="139" t="str">
        <f>IF(AND(CR20=0,CS20=0),"",IF(AND(CR20&lt;=100000,CS20&lt;=100000),"",IF(CR20/CQ20&gt;0.7,"男高",IF(CS20/CQ20&gt;0.7,"女高",""))))</f>
        <v>男高</v>
      </c>
    </row>
    <row r="21" spans="1:99">
      <c r="A21" s="78"/>
      <c r="B21" s="184" t="s">
        <v>101</v>
      </c>
      <c r="C21" s="184" t="s">
        <v>58</v>
      </c>
      <c r="D21" s="184"/>
      <c r="E21" s="184" t="s">
        <v>59</v>
      </c>
      <c r="F21" s="184" t="s">
        <v>60</v>
      </c>
      <c r="G21" s="184" t="s">
        <v>66</v>
      </c>
      <c r="H21" s="87"/>
      <c r="I21" s="87"/>
      <c r="J21" s="87"/>
      <c r="K21" s="176"/>
      <c r="L21" s="79">
        <v>32</v>
      </c>
      <c r="M21" s="79">
        <v>24</v>
      </c>
      <c r="N21" s="79">
        <v>6</v>
      </c>
      <c r="O21" s="88">
        <v>8</v>
      </c>
      <c r="P21" s="89">
        <v>0</v>
      </c>
      <c r="Q21" s="90">
        <f>O21+P21</f>
        <v>8</v>
      </c>
      <c r="R21" s="80">
        <f>IFERROR(Q21/N21,"-")</f>
        <v>1.3333333333333</v>
      </c>
      <c r="S21" s="79">
        <v>5</v>
      </c>
      <c r="T21" s="79">
        <v>1</v>
      </c>
      <c r="U21" s="80">
        <f>IFERROR(T21/(Q21),"-")</f>
        <v>0.125</v>
      </c>
      <c r="V21" s="81"/>
      <c r="W21" s="82">
        <v>3</v>
      </c>
      <c r="X21" s="80">
        <f>IF(Q21=0,"-",W21/Q21)</f>
        <v>0.375</v>
      </c>
      <c r="Y21" s="181">
        <v>19000</v>
      </c>
      <c r="Z21" s="182">
        <f>IFERROR(Y21/Q21,"-")</f>
        <v>2375</v>
      </c>
      <c r="AA21" s="182">
        <f>IFERROR(Y21/W21,"-")</f>
        <v>6333.3333333333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>
        <v>2</v>
      </c>
      <c r="BG21" s="110">
        <f>IF(Q21=0,"",IF(BF21=0,"",(BF21/Q21)))</f>
        <v>0.25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>
        <v>1</v>
      </c>
      <c r="BP21" s="117">
        <f>IF(Q21=0,"",IF(BO21=0,"",(BO21/Q21)))</f>
        <v>0.125</v>
      </c>
      <c r="BQ21" s="118">
        <v>1</v>
      </c>
      <c r="BR21" s="119">
        <f>IFERROR(BQ21/BO21,"-")</f>
        <v>1</v>
      </c>
      <c r="BS21" s="120">
        <v>13000</v>
      </c>
      <c r="BT21" s="121">
        <f>IFERROR(BS21/BO21,"-")</f>
        <v>13000</v>
      </c>
      <c r="BU21" s="122"/>
      <c r="BV21" s="122"/>
      <c r="BW21" s="122">
        <v>1</v>
      </c>
      <c r="BX21" s="123">
        <v>4</v>
      </c>
      <c r="BY21" s="124">
        <f>IF(Q21=0,"",IF(BX21=0,"",(BX21/Q21)))</f>
        <v>0.5</v>
      </c>
      <c r="BZ21" s="125">
        <v>2</v>
      </c>
      <c r="CA21" s="126">
        <f>IFERROR(BZ21/BX21,"-")</f>
        <v>0.5</v>
      </c>
      <c r="CB21" s="127">
        <v>6000</v>
      </c>
      <c r="CC21" s="128">
        <f>IFERROR(CB21/BX21,"-")</f>
        <v>1500</v>
      </c>
      <c r="CD21" s="129">
        <v>2</v>
      </c>
      <c r="CE21" s="129"/>
      <c r="CF21" s="129"/>
      <c r="CG21" s="130">
        <v>1</v>
      </c>
      <c r="CH21" s="131">
        <f>IF(Q21=0,"",IF(CG21=0,"",(CG21/Q21)))</f>
        <v>0.125</v>
      </c>
      <c r="CI21" s="132"/>
      <c r="CJ21" s="133">
        <f>IFERROR(CI21/CG21,"-")</f>
        <v>0</v>
      </c>
      <c r="CK21" s="134"/>
      <c r="CL21" s="135">
        <f>IFERROR(CK21/CG21,"-")</f>
        <v>0</v>
      </c>
      <c r="CM21" s="136"/>
      <c r="CN21" s="136"/>
      <c r="CO21" s="136"/>
      <c r="CP21" s="137">
        <v>3</v>
      </c>
      <c r="CQ21" s="138">
        <v>19000</v>
      </c>
      <c r="CR21" s="138">
        <v>13000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6.84</v>
      </c>
      <c r="B22" s="184" t="s">
        <v>102</v>
      </c>
      <c r="C22" s="184" t="s">
        <v>58</v>
      </c>
      <c r="D22" s="184"/>
      <c r="E22" s="184" t="s">
        <v>59</v>
      </c>
      <c r="F22" s="184" t="s">
        <v>60</v>
      </c>
      <c r="G22" s="184" t="s">
        <v>61</v>
      </c>
      <c r="H22" s="87" t="s">
        <v>103</v>
      </c>
      <c r="I22" s="87" t="s">
        <v>69</v>
      </c>
      <c r="J22" s="185" t="s">
        <v>104</v>
      </c>
      <c r="K22" s="176">
        <v>150000</v>
      </c>
      <c r="L22" s="79">
        <v>26</v>
      </c>
      <c r="M22" s="79">
        <v>0</v>
      </c>
      <c r="N22" s="79">
        <v>95</v>
      </c>
      <c r="O22" s="88">
        <v>9</v>
      </c>
      <c r="P22" s="89">
        <v>0</v>
      </c>
      <c r="Q22" s="90">
        <f>O22+P22</f>
        <v>9</v>
      </c>
      <c r="R22" s="80">
        <f>IFERROR(Q22/N22,"-")</f>
        <v>0.094736842105263</v>
      </c>
      <c r="S22" s="79">
        <v>2</v>
      </c>
      <c r="T22" s="79">
        <v>6</v>
      </c>
      <c r="U22" s="80">
        <f>IFERROR(T22/(Q22),"-")</f>
        <v>0.66666666666667</v>
      </c>
      <c r="V22" s="81">
        <f>IFERROR(K22/SUM(Q22:Q23),"-")</f>
        <v>5555.5555555556</v>
      </c>
      <c r="W22" s="82">
        <v>5</v>
      </c>
      <c r="X22" s="80">
        <f>IF(Q22=0,"-",W22/Q22)</f>
        <v>0.55555555555556</v>
      </c>
      <c r="Y22" s="181">
        <v>50000</v>
      </c>
      <c r="Z22" s="182">
        <f>IFERROR(Y22/Q22,"-")</f>
        <v>5555.5555555556</v>
      </c>
      <c r="AA22" s="182">
        <f>IFERROR(Y22/W22,"-")</f>
        <v>10000</v>
      </c>
      <c r="AB22" s="176">
        <f>SUM(Y22:Y23)-SUM(K22:K23)</f>
        <v>876000</v>
      </c>
      <c r="AC22" s="83">
        <f>SUM(Y22:Y23)/SUM(K22:K23)</f>
        <v>6.84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>
        <v>1</v>
      </c>
      <c r="AO22" s="98">
        <f>IF(Q22=0,"",IF(AN22=0,"",(AN22/Q22)))</f>
        <v>0.11111111111111</v>
      </c>
      <c r="AP22" s="97"/>
      <c r="AQ22" s="99">
        <f>IFERROR(AP22/AN22,"-")</f>
        <v>0</v>
      </c>
      <c r="AR22" s="100"/>
      <c r="AS22" s="101">
        <f>IFERROR(AR22/AN22,"-")</f>
        <v>0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>
        <v>3</v>
      </c>
      <c r="BG22" s="110">
        <f>IF(Q22=0,"",IF(BF22=0,"",(BF22/Q22)))</f>
        <v>0.33333333333333</v>
      </c>
      <c r="BH22" s="109">
        <v>2</v>
      </c>
      <c r="BI22" s="111">
        <f>IFERROR(BH22/BF22,"-")</f>
        <v>0.66666666666667</v>
      </c>
      <c r="BJ22" s="112">
        <v>11000</v>
      </c>
      <c r="BK22" s="113">
        <f>IFERROR(BJ22/BF22,"-")</f>
        <v>3666.6666666667</v>
      </c>
      <c r="BL22" s="114">
        <v>1</v>
      </c>
      <c r="BM22" s="114">
        <v>1</v>
      </c>
      <c r="BN22" s="114"/>
      <c r="BO22" s="116">
        <v>3</v>
      </c>
      <c r="BP22" s="117">
        <f>IF(Q22=0,"",IF(BO22=0,"",(BO22/Q22)))</f>
        <v>0.33333333333333</v>
      </c>
      <c r="BQ22" s="118">
        <v>1</v>
      </c>
      <c r="BR22" s="119">
        <f>IFERROR(BQ22/BO22,"-")</f>
        <v>0.33333333333333</v>
      </c>
      <c r="BS22" s="120">
        <v>18000</v>
      </c>
      <c r="BT22" s="121">
        <f>IFERROR(BS22/BO22,"-")</f>
        <v>6000</v>
      </c>
      <c r="BU22" s="122"/>
      <c r="BV22" s="122"/>
      <c r="BW22" s="122">
        <v>1</v>
      </c>
      <c r="BX22" s="123">
        <v>2</v>
      </c>
      <c r="BY22" s="124">
        <f>IF(Q22=0,"",IF(BX22=0,"",(BX22/Q22)))</f>
        <v>0.22222222222222</v>
      </c>
      <c r="BZ22" s="125">
        <v>2</v>
      </c>
      <c r="CA22" s="126">
        <f>IFERROR(BZ22/BX22,"-")</f>
        <v>1</v>
      </c>
      <c r="CB22" s="127">
        <v>21000</v>
      </c>
      <c r="CC22" s="128">
        <f>IFERROR(CB22/BX22,"-")</f>
        <v>10500</v>
      </c>
      <c r="CD22" s="129">
        <v>1</v>
      </c>
      <c r="CE22" s="129"/>
      <c r="CF22" s="129">
        <v>1</v>
      </c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5</v>
      </c>
      <c r="CQ22" s="138">
        <v>50000</v>
      </c>
      <c r="CR22" s="138">
        <v>18000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105</v>
      </c>
      <c r="C23" s="184" t="s">
        <v>58</v>
      </c>
      <c r="D23" s="184"/>
      <c r="E23" s="184" t="s">
        <v>59</v>
      </c>
      <c r="F23" s="184" t="s">
        <v>60</v>
      </c>
      <c r="G23" s="184" t="s">
        <v>66</v>
      </c>
      <c r="H23" s="87"/>
      <c r="I23" s="87"/>
      <c r="J23" s="87"/>
      <c r="K23" s="176"/>
      <c r="L23" s="79">
        <v>67</v>
      </c>
      <c r="M23" s="79">
        <v>51</v>
      </c>
      <c r="N23" s="79">
        <v>18</v>
      </c>
      <c r="O23" s="88">
        <v>18</v>
      </c>
      <c r="P23" s="89">
        <v>0</v>
      </c>
      <c r="Q23" s="90">
        <f>O23+P23</f>
        <v>18</v>
      </c>
      <c r="R23" s="80">
        <f>IFERROR(Q23/N23,"-")</f>
        <v>1</v>
      </c>
      <c r="S23" s="79">
        <v>10</v>
      </c>
      <c r="T23" s="79">
        <v>5</v>
      </c>
      <c r="U23" s="80">
        <f>IFERROR(T23/(Q23),"-")</f>
        <v>0.27777777777778</v>
      </c>
      <c r="V23" s="81"/>
      <c r="W23" s="82">
        <v>11</v>
      </c>
      <c r="X23" s="80">
        <f>IF(Q23=0,"-",W23/Q23)</f>
        <v>0.61111111111111</v>
      </c>
      <c r="Y23" s="181">
        <v>976000</v>
      </c>
      <c r="Z23" s="182">
        <f>IFERROR(Y23/Q23,"-")</f>
        <v>54222.222222222</v>
      </c>
      <c r="AA23" s="182">
        <f>IFERROR(Y23/W23,"-")</f>
        <v>88727.272727273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1</v>
      </c>
      <c r="BG23" s="110">
        <f>IF(Q23=0,"",IF(BF23=0,"",(BF23/Q23)))</f>
        <v>0.055555555555556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>
        <v>8</v>
      </c>
      <c r="BP23" s="117">
        <f>IF(Q23=0,"",IF(BO23=0,"",(BO23/Q23)))</f>
        <v>0.44444444444444</v>
      </c>
      <c r="BQ23" s="118">
        <v>3</v>
      </c>
      <c r="BR23" s="119">
        <f>IFERROR(BQ23/BO23,"-")</f>
        <v>0.375</v>
      </c>
      <c r="BS23" s="120">
        <v>44000</v>
      </c>
      <c r="BT23" s="121">
        <f>IFERROR(BS23/BO23,"-")</f>
        <v>5500</v>
      </c>
      <c r="BU23" s="122">
        <v>1</v>
      </c>
      <c r="BV23" s="122"/>
      <c r="BW23" s="122">
        <v>2</v>
      </c>
      <c r="BX23" s="123">
        <v>8</v>
      </c>
      <c r="BY23" s="124">
        <f>IF(Q23=0,"",IF(BX23=0,"",(BX23/Q23)))</f>
        <v>0.44444444444444</v>
      </c>
      <c r="BZ23" s="125">
        <v>7</v>
      </c>
      <c r="CA23" s="126">
        <f>IFERROR(BZ23/BX23,"-")</f>
        <v>0.875</v>
      </c>
      <c r="CB23" s="127">
        <v>898000</v>
      </c>
      <c r="CC23" s="128">
        <f>IFERROR(CB23/BX23,"-")</f>
        <v>112250</v>
      </c>
      <c r="CD23" s="129">
        <v>2</v>
      </c>
      <c r="CE23" s="129">
        <v>1</v>
      </c>
      <c r="CF23" s="129">
        <v>4</v>
      </c>
      <c r="CG23" s="130">
        <v>1</v>
      </c>
      <c r="CH23" s="131">
        <f>IF(Q23=0,"",IF(CG23=0,"",(CG23/Q23)))</f>
        <v>0.055555555555556</v>
      </c>
      <c r="CI23" s="132">
        <v>1</v>
      </c>
      <c r="CJ23" s="133">
        <f>IFERROR(CI23/CG23,"-")</f>
        <v>1</v>
      </c>
      <c r="CK23" s="134">
        <v>34000</v>
      </c>
      <c r="CL23" s="135">
        <f>IFERROR(CK23/CG23,"-")</f>
        <v>34000</v>
      </c>
      <c r="CM23" s="136"/>
      <c r="CN23" s="136"/>
      <c r="CO23" s="136">
        <v>1</v>
      </c>
      <c r="CP23" s="137">
        <v>11</v>
      </c>
      <c r="CQ23" s="138">
        <v>976000</v>
      </c>
      <c r="CR23" s="138">
        <v>516000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>
        <f>AC24</f>
        <v>0.55384615384615</v>
      </c>
      <c r="B24" s="184" t="s">
        <v>106</v>
      </c>
      <c r="C24" s="184" t="s">
        <v>58</v>
      </c>
      <c r="D24" s="184"/>
      <c r="E24" s="184" t="s">
        <v>107</v>
      </c>
      <c r="F24" s="184" t="s">
        <v>60</v>
      </c>
      <c r="G24" s="184" t="s">
        <v>61</v>
      </c>
      <c r="H24" s="87" t="s">
        <v>108</v>
      </c>
      <c r="I24" s="87" t="s">
        <v>109</v>
      </c>
      <c r="J24" s="185" t="s">
        <v>110</v>
      </c>
      <c r="K24" s="176">
        <v>65000</v>
      </c>
      <c r="L24" s="79">
        <v>7</v>
      </c>
      <c r="M24" s="79">
        <v>0</v>
      </c>
      <c r="N24" s="79">
        <v>32</v>
      </c>
      <c r="O24" s="88">
        <v>1</v>
      </c>
      <c r="P24" s="89">
        <v>0</v>
      </c>
      <c r="Q24" s="90">
        <f>O24+P24</f>
        <v>1</v>
      </c>
      <c r="R24" s="80">
        <f>IFERROR(Q24/N24,"-")</f>
        <v>0.03125</v>
      </c>
      <c r="S24" s="79">
        <v>0</v>
      </c>
      <c r="T24" s="79">
        <v>1</v>
      </c>
      <c r="U24" s="80">
        <f>IFERROR(T24/(Q24),"-")</f>
        <v>1</v>
      </c>
      <c r="V24" s="81">
        <f>IFERROR(K24/SUM(Q24:Q25),"-")</f>
        <v>8125</v>
      </c>
      <c r="W24" s="82">
        <v>0</v>
      </c>
      <c r="X24" s="80">
        <f>IF(Q24=0,"-",W24/Q24)</f>
        <v>0</v>
      </c>
      <c r="Y24" s="181">
        <v>0</v>
      </c>
      <c r="Z24" s="182">
        <f>IFERROR(Y24/Q24,"-")</f>
        <v>0</v>
      </c>
      <c r="AA24" s="182" t="str">
        <f>IFERROR(Y24/W24,"-")</f>
        <v>-</v>
      </c>
      <c r="AB24" s="176">
        <f>SUM(Y24:Y25)-SUM(K24:K25)</f>
        <v>-29000</v>
      </c>
      <c r="AC24" s="83">
        <f>SUM(Y24:Y25)/SUM(K24:K25)</f>
        <v>0.55384615384615</v>
      </c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/>
      <c r="BG24" s="110">
        <f>IF(Q24=0,"",IF(BF24=0,"",(BF24/Q24)))</f>
        <v>0</v>
      </c>
      <c r="BH24" s="109"/>
      <c r="BI24" s="111" t="str">
        <f>IFERROR(BH24/BF24,"-")</f>
        <v>-</v>
      </c>
      <c r="BJ24" s="112"/>
      <c r="BK24" s="113" t="str">
        <f>IFERROR(BJ24/BF24,"-")</f>
        <v>-</v>
      </c>
      <c r="BL24" s="114"/>
      <c r="BM24" s="114"/>
      <c r="BN24" s="114"/>
      <c r="BO24" s="116">
        <v>1</v>
      </c>
      <c r="BP24" s="117">
        <f>IF(Q24=0,"",IF(BO24=0,"",(BO24/Q24)))</f>
        <v>1</v>
      </c>
      <c r="BQ24" s="118"/>
      <c r="BR24" s="119">
        <f>IFERROR(BQ24/BO24,"-")</f>
        <v>0</v>
      </c>
      <c r="BS24" s="120"/>
      <c r="BT24" s="121">
        <f>IFERROR(BS24/BO24,"-")</f>
        <v>0</v>
      </c>
      <c r="BU24" s="122"/>
      <c r="BV24" s="122"/>
      <c r="BW24" s="122"/>
      <c r="BX24" s="123"/>
      <c r="BY24" s="124">
        <f>IF(Q24=0,"",IF(BX24=0,"",(BX24/Q24)))</f>
        <v>0</v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0</v>
      </c>
      <c r="CQ24" s="138">
        <v>0</v>
      </c>
      <c r="CR24" s="138"/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111</v>
      </c>
      <c r="C25" s="184" t="s">
        <v>58</v>
      </c>
      <c r="D25" s="184"/>
      <c r="E25" s="184" t="s">
        <v>107</v>
      </c>
      <c r="F25" s="184" t="s">
        <v>60</v>
      </c>
      <c r="G25" s="184" t="s">
        <v>66</v>
      </c>
      <c r="H25" s="87"/>
      <c r="I25" s="87"/>
      <c r="J25" s="87"/>
      <c r="K25" s="176"/>
      <c r="L25" s="79">
        <v>23</v>
      </c>
      <c r="M25" s="79">
        <v>16</v>
      </c>
      <c r="N25" s="79">
        <v>12</v>
      </c>
      <c r="O25" s="88">
        <v>7</v>
      </c>
      <c r="P25" s="89">
        <v>0</v>
      </c>
      <c r="Q25" s="90">
        <f>O25+P25</f>
        <v>7</v>
      </c>
      <c r="R25" s="80">
        <f>IFERROR(Q25/N25,"-")</f>
        <v>0.58333333333333</v>
      </c>
      <c r="S25" s="79">
        <v>4</v>
      </c>
      <c r="T25" s="79">
        <v>1</v>
      </c>
      <c r="U25" s="80">
        <f>IFERROR(T25/(Q25),"-")</f>
        <v>0.14285714285714</v>
      </c>
      <c r="V25" s="81"/>
      <c r="W25" s="82">
        <v>2</v>
      </c>
      <c r="X25" s="80">
        <f>IF(Q25=0,"-",W25/Q25)</f>
        <v>0.28571428571429</v>
      </c>
      <c r="Y25" s="181">
        <v>36000</v>
      </c>
      <c r="Z25" s="182">
        <f>IFERROR(Y25/Q25,"-")</f>
        <v>5142.8571428571</v>
      </c>
      <c r="AA25" s="182">
        <f>IFERROR(Y25/W25,"-")</f>
        <v>18000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>
        <v>3</v>
      </c>
      <c r="BG25" s="110">
        <f>IF(Q25=0,"",IF(BF25=0,"",(BF25/Q25)))</f>
        <v>0.42857142857143</v>
      </c>
      <c r="BH25" s="109"/>
      <c r="BI25" s="111">
        <f>IFERROR(BH25/BF25,"-")</f>
        <v>0</v>
      </c>
      <c r="BJ25" s="112"/>
      <c r="BK25" s="113">
        <f>IFERROR(BJ25/BF25,"-")</f>
        <v>0</v>
      </c>
      <c r="BL25" s="114"/>
      <c r="BM25" s="114"/>
      <c r="BN25" s="114"/>
      <c r="BO25" s="116"/>
      <c r="BP25" s="117">
        <f>IF(Q25=0,"",IF(BO25=0,"",(BO25/Q25)))</f>
        <v>0</v>
      </c>
      <c r="BQ25" s="118"/>
      <c r="BR25" s="119" t="str">
        <f>IFERROR(BQ25/BO25,"-")</f>
        <v>-</v>
      </c>
      <c r="BS25" s="120"/>
      <c r="BT25" s="121" t="str">
        <f>IFERROR(BS25/BO25,"-")</f>
        <v>-</v>
      </c>
      <c r="BU25" s="122"/>
      <c r="BV25" s="122"/>
      <c r="BW25" s="122"/>
      <c r="BX25" s="123">
        <v>4</v>
      </c>
      <c r="BY25" s="124">
        <f>IF(Q25=0,"",IF(BX25=0,"",(BX25/Q25)))</f>
        <v>0.57142857142857</v>
      </c>
      <c r="BZ25" s="125">
        <v>2</v>
      </c>
      <c r="CA25" s="126">
        <f>IFERROR(BZ25/BX25,"-")</f>
        <v>0.5</v>
      </c>
      <c r="CB25" s="127">
        <v>36000</v>
      </c>
      <c r="CC25" s="128">
        <f>IFERROR(CB25/BX25,"-")</f>
        <v>9000</v>
      </c>
      <c r="CD25" s="129">
        <v>1</v>
      </c>
      <c r="CE25" s="129"/>
      <c r="CF25" s="129">
        <v>1</v>
      </c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2</v>
      </c>
      <c r="CQ25" s="138">
        <v>36000</v>
      </c>
      <c r="CR25" s="138">
        <v>33000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>
        <f>AC26</f>
        <v>1.7</v>
      </c>
      <c r="B26" s="184" t="s">
        <v>112</v>
      </c>
      <c r="C26" s="184" t="s">
        <v>58</v>
      </c>
      <c r="D26" s="184"/>
      <c r="E26" s="184" t="s">
        <v>59</v>
      </c>
      <c r="F26" s="184" t="s">
        <v>113</v>
      </c>
      <c r="G26" s="184" t="s">
        <v>61</v>
      </c>
      <c r="H26" s="87" t="s">
        <v>108</v>
      </c>
      <c r="I26" s="87" t="s">
        <v>109</v>
      </c>
      <c r="J26" s="186" t="s">
        <v>100</v>
      </c>
      <c r="K26" s="176">
        <v>65000</v>
      </c>
      <c r="L26" s="79">
        <v>14</v>
      </c>
      <c r="M26" s="79">
        <v>0</v>
      </c>
      <c r="N26" s="79">
        <v>36</v>
      </c>
      <c r="O26" s="88">
        <v>2</v>
      </c>
      <c r="P26" s="89">
        <v>0</v>
      </c>
      <c r="Q26" s="90">
        <f>O26+P26</f>
        <v>2</v>
      </c>
      <c r="R26" s="80">
        <f>IFERROR(Q26/N26,"-")</f>
        <v>0.055555555555556</v>
      </c>
      <c r="S26" s="79">
        <v>0</v>
      </c>
      <c r="T26" s="79">
        <v>2</v>
      </c>
      <c r="U26" s="80">
        <f>IFERROR(T26/(Q26),"-")</f>
        <v>1</v>
      </c>
      <c r="V26" s="81">
        <f>IFERROR(K26/SUM(Q26:Q27),"-")</f>
        <v>5416.6666666667</v>
      </c>
      <c r="W26" s="82">
        <v>0</v>
      </c>
      <c r="X26" s="80">
        <f>IF(Q26=0,"-",W26/Q26)</f>
        <v>0</v>
      </c>
      <c r="Y26" s="181">
        <v>0</v>
      </c>
      <c r="Z26" s="182">
        <f>IFERROR(Y26/Q26,"-")</f>
        <v>0</v>
      </c>
      <c r="AA26" s="182" t="str">
        <f>IFERROR(Y26/W26,"-")</f>
        <v>-</v>
      </c>
      <c r="AB26" s="176">
        <f>SUM(Y26:Y27)-SUM(K26:K27)</f>
        <v>45500</v>
      </c>
      <c r="AC26" s="83">
        <f>SUM(Y26:Y27)/SUM(K26:K27)</f>
        <v>1.7</v>
      </c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1</v>
      </c>
      <c r="BG26" s="110">
        <f>IF(Q26=0,"",IF(BF26=0,"",(BF26/Q26)))</f>
        <v>0.5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>
        <v>1</v>
      </c>
      <c r="BP26" s="117">
        <f>IF(Q26=0,"",IF(BO26=0,"",(BO26/Q26)))</f>
        <v>0.5</v>
      </c>
      <c r="BQ26" s="118"/>
      <c r="BR26" s="119">
        <f>IFERROR(BQ26/BO26,"-")</f>
        <v>0</v>
      </c>
      <c r="BS26" s="120"/>
      <c r="BT26" s="121">
        <f>IFERROR(BS26/BO26,"-")</f>
        <v>0</v>
      </c>
      <c r="BU26" s="122"/>
      <c r="BV26" s="122"/>
      <c r="BW26" s="122"/>
      <c r="BX26" s="123"/>
      <c r="BY26" s="124">
        <f>IF(Q26=0,"",IF(BX26=0,"",(BX26/Q26)))</f>
        <v>0</v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0</v>
      </c>
      <c r="CQ26" s="138">
        <v>0</v>
      </c>
      <c r="CR26" s="138"/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114</v>
      </c>
      <c r="C27" s="184" t="s">
        <v>58</v>
      </c>
      <c r="D27" s="184"/>
      <c r="E27" s="184" t="s">
        <v>59</v>
      </c>
      <c r="F27" s="184" t="s">
        <v>113</v>
      </c>
      <c r="G27" s="184" t="s">
        <v>66</v>
      </c>
      <c r="H27" s="87"/>
      <c r="I27" s="87"/>
      <c r="J27" s="87"/>
      <c r="K27" s="176"/>
      <c r="L27" s="79">
        <v>34</v>
      </c>
      <c r="M27" s="79">
        <v>23</v>
      </c>
      <c r="N27" s="79">
        <v>11</v>
      </c>
      <c r="O27" s="88">
        <v>10</v>
      </c>
      <c r="P27" s="89">
        <v>0</v>
      </c>
      <c r="Q27" s="90">
        <f>O27+P27</f>
        <v>10</v>
      </c>
      <c r="R27" s="80">
        <f>IFERROR(Q27/N27,"-")</f>
        <v>0.90909090909091</v>
      </c>
      <c r="S27" s="79">
        <v>4</v>
      </c>
      <c r="T27" s="79">
        <v>0</v>
      </c>
      <c r="U27" s="80">
        <f>IFERROR(T27/(Q27),"-")</f>
        <v>0</v>
      </c>
      <c r="V27" s="81"/>
      <c r="W27" s="82">
        <v>4</v>
      </c>
      <c r="X27" s="80">
        <f>IF(Q27=0,"-",W27/Q27)</f>
        <v>0.4</v>
      </c>
      <c r="Y27" s="181">
        <v>110500</v>
      </c>
      <c r="Z27" s="182">
        <f>IFERROR(Y27/Q27,"-")</f>
        <v>11050</v>
      </c>
      <c r="AA27" s="182">
        <f>IFERROR(Y27/W27,"-")</f>
        <v>27625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>
        <v>3</v>
      </c>
      <c r="BG27" s="110">
        <f>IF(Q27=0,"",IF(BF27=0,"",(BF27/Q27)))</f>
        <v>0.3</v>
      </c>
      <c r="BH27" s="109">
        <v>1</v>
      </c>
      <c r="BI27" s="111">
        <f>IFERROR(BH27/BF27,"-")</f>
        <v>0.33333333333333</v>
      </c>
      <c r="BJ27" s="112">
        <v>25000</v>
      </c>
      <c r="BK27" s="113">
        <f>IFERROR(BJ27/BF27,"-")</f>
        <v>8333.3333333333</v>
      </c>
      <c r="BL27" s="114"/>
      <c r="BM27" s="114"/>
      <c r="BN27" s="114">
        <v>1</v>
      </c>
      <c r="BO27" s="116">
        <v>2</v>
      </c>
      <c r="BP27" s="117">
        <f>IF(Q27=0,"",IF(BO27=0,"",(BO27/Q27)))</f>
        <v>0.2</v>
      </c>
      <c r="BQ27" s="118"/>
      <c r="BR27" s="119">
        <f>IFERROR(BQ27/BO27,"-")</f>
        <v>0</v>
      </c>
      <c r="BS27" s="120"/>
      <c r="BT27" s="121">
        <f>IFERROR(BS27/BO27,"-")</f>
        <v>0</v>
      </c>
      <c r="BU27" s="122"/>
      <c r="BV27" s="122"/>
      <c r="BW27" s="122"/>
      <c r="BX27" s="123">
        <v>2</v>
      </c>
      <c r="BY27" s="124">
        <f>IF(Q27=0,"",IF(BX27=0,"",(BX27/Q27)))</f>
        <v>0.2</v>
      </c>
      <c r="BZ27" s="125">
        <v>1</v>
      </c>
      <c r="CA27" s="126">
        <f>IFERROR(BZ27/BX27,"-")</f>
        <v>0.5</v>
      </c>
      <c r="CB27" s="127">
        <v>3000</v>
      </c>
      <c r="CC27" s="128">
        <f>IFERROR(CB27/BX27,"-")</f>
        <v>1500</v>
      </c>
      <c r="CD27" s="129">
        <v>1</v>
      </c>
      <c r="CE27" s="129"/>
      <c r="CF27" s="129"/>
      <c r="CG27" s="130">
        <v>3</v>
      </c>
      <c r="CH27" s="131">
        <f>IF(Q27=0,"",IF(CG27=0,"",(CG27/Q27)))</f>
        <v>0.3</v>
      </c>
      <c r="CI27" s="132">
        <v>2</v>
      </c>
      <c r="CJ27" s="133">
        <f>IFERROR(CI27/CG27,"-")</f>
        <v>0.66666666666667</v>
      </c>
      <c r="CK27" s="134">
        <v>82500</v>
      </c>
      <c r="CL27" s="135">
        <f>IFERROR(CK27/CG27,"-")</f>
        <v>27500</v>
      </c>
      <c r="CM27" s="136"/>
      <c r="CN27" s="136"/>
      <c r="CO27" s="136">
        <v>2</v>
      </c>
      <c r="CP27" s="137">
        <v>4</v>
      </c>
      <c r="CQ27" s="138">
        <v>110500</v>
      </c>
      <c r="CR27" s="138">
        <v>53000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>
        <f>AC28</f>
        <v>0.025</v>
      </c>
      <c r="B28" s="184" t="s">
        <v>115</v>
      </c>
      <c r="C28" s="184" t="s">
        <v>58</v>
      </c>
      <c r="D28" s="184"/>
      <c r="E28" s="184" t="s">
        <v>59</v>
      </c>
      <c r="F28" s="184" t="s">
        <v>113</v>
      </c>
      <c r="G28" s="184" t="s">
        <v>61</v>
      </c>
      <c r="H28" s="87" t="s">
        <v>116</v>
      </c>
      <c r="I28" s="87" t="s">
        <v>63</v>
      </c>
      <c r="J28" s="185" t="s">
        <v>110</v>
      </c>
      <c r="K28" s="176">
        <v>120000</v>
      </c>
      <c r="L28" s="79">
        <v>15</v>
      </c>
      <c r="M28" s="79">
        <v>0</v>
      </c>
      <c r="N28" s="79">
        <v>78</v>
      </c>
      <c r="O28" s="88">
        <v>5</v>
      </c>
      <c r="P28" s="89">
        <v>0</v>
      </c>
      <c r="Q28" s="90">
        <f>O28+P28</f>
        <v>5</v>
      </c>
      <c r="R28" s="80">
        <f>IFERROR(Q28/N28,"-")</f>
        <v>0.064102564102564</v>
      </c>
      <c r="S28" s="79">
        <v>2</v>
      </c>
      <c r="T28" s="79">
        <v>3</v>
      </c>
      <c r="U28" s="80">
        <f>IFERROR(T28/(Q28),"-")</f>
        <v>0.6</v>
      </c>
      <c r="V28" s="81">
        <f>IFERROR(K28/SUM(Q28:Q29),"-")</f>
        <v>10909.090909091</v>
      </c>
      <c r="W28" s="82">
        <v>1</v>
      </c>
      <c r="X28" s="80">
        <f>IF(Q28=0,"-",W28/Q28)</f>
        <v>0.2</v>
      </c>
      <c r="Y28" s="181">
        <v>3000</v>
      </c>
      <c r="Z28" s="182">
        <f>IFERROR(Y28/Q28,"-")</f>
        <v>600</v>
      </c>
      <c r="AA28" s="182">
        <f>IFERROR(Y28/W28,"-")</f>
        <v>3000</v>
      </c>
      <c r="AB28" s="176">
        <f>SUM(Y28:Y29)-SUM(K28:K29)</f>
        <v>-117000</v>
      </c>
      <c r="AC28" s="83">
        <f>SUM(Y28:Y29)/SUM(K28:K29)</f>
        <v>0.025</v>
      </c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>
        <v>1</v>
      </c>
      <c r="AO28" s="98">
        <f>IF(Q28=0,"",IF(AN28=0,"",(AN28/Q28)))</f>
        <v>0.2</v>
      </c>
      <c r="AP28" s="97"/>
      <c r="AQ28" s="99">
        <f>IFERROR(AP28/AN28,"-")</f>
        <v>0</v>
      </c>
      <c r="AR28" s="100"/>
      <c r="AS28" s="101">
        <f>IFERROR(AR28/AN28,"-")</f>
        <v>0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1</v>
      </c>
      <c r="BG28" s="110">
        <f>IF(Q28=0,"",IF(BF28=0,"",(BF28/Q28)))</f>
        <v>0.2</v>
      </c>
      <c r="BH28" s="109"/>
      <c r="BI28" s="111">
        <f>IFERROR(BH28/BF28,"-")</f>
        <v>0</v>
      </c>
      <c r="BJ28" s="112"/>
      <c r="BK28" s="113">
        <f>IFERROR(BJ28/BF28,"-")</f>
        <v>0</v>
      </c>
      <c r="BL28" s="114"/>
      <c r="BM28" s="114"/>
      <c r="BN28" s="114"/>
      <c r="BO28" s="116">
        <v>1</v>
      </c>
      <c r="BP28" s="117">
        <f>IF(Q28=0,"",IF(BO28=0,"",(BO28/Q28)))</f>
        <v>0.2</v>
      </c>
      <c r="BQ28" s="118"/>
      <c r="BR28" s="119">
        <f>IFERROR(BQ28/BO28,"-")</f>
        <v>0</v>
      </c>
      <c r="BS28" s="120"/>
      <c r="BT28" s="121">
        <f>IFERROR(BS28/BO28,"-")</f>
        <v>0</v>
      </c>
      <c r="BU28" s="122"/>
      <c r="BV28" s="122"/>
      <c r="BW28" s="122"/>
      <c r="BX28" s="123">
        <v>2</v>
      </c>
      <c r="BY28" s="124">
        <f>IF(Q28=0,"",IF(BX28=0,"",(BX28/Q28)))</f>
        <v>0.4</v>
      </c>
      <c r="BZ28" s="125">
        <v>1</v>
      </c>
      <c r="CA28" s="126">
        <f>IFERROR(BZ28/BX28,"-")</f>
        <v>0.5</v>
      </c>
      <c r="CB28" s="127">
        <v>3000</v>
      </c>
      <c r="CC28" s="128">
        <f>IFERROR(CB28/BX28,"-")</f>
        <v>1500</v>
      </c>
      <c r="CD28" s="129">
        <v>1</v>
      </c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1</v>
      </c>
      <c r="CQ28" s="138">
        <v>3000</v>
      </c>
      <c r="CR28" s="138">
        <v>3000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117</v>
      </c>
      <c r="C29" s="184" t="s">
        <v>58</v>
      </c>
      <c r="D29" s="184"/>
      <c r="E29" s="184" t="s">
        <v>59</v>
      </c>
      <c r="F29" s="184" t="s">
        <v>113</v>
      </c>
      <c r="G29" s="184" t="s">
        <v>66</v>
      </c>
      <c r="H29" s="87"/>
      <c r="I29" s="87"/>
      <c r="J29" s="87"/>
      <c r="K29" s="176"/>
      <c r="L29" s="79">
        <v>24</v>
      </c>
      <c r="M29" s="79">
        <v>19</v>
      </c>
      <c r="N29" s="79">
        <v>0</v>
      </c>
      <c r="O29" s="88">
        <v>6</v>
      </c>
      <c r="P29" s="89">
        <v>0</v>
      </c>
      <c r="Q29" s="90">
        <f>O29+P29</f>
        <v>6</v>
      </c>
      <c r="R29" s="80" t="str">
        <f>IFERROR(Q29/N29,"-")</f>
        <v>-</v>
      </c>
      <c r="S29" s="79">
        <v>1</v>
      </c>
      <c r="T29" s="79">
        <v>3</v>
      </c>
      <c r="U29" s="80">
        <f>IFERROR(T29/(Q29),"-")</f>
        <v>0.5</v>
      </c>
      <c r="V29" s="81"/>
      <c r="W29" s="82">
        <v>0</v>
      </c>
      <c r="X29" s="80">
        <f>IF(Q29=0,"-",W29/Q29)</f>
        <v>0</v>
      </c>
      <c r="Y29" s="181">
        <v>0</v>
      </c>
      <c r="Z29" s="182">
        <f>IFERROR(Y29/Q29,"-")</f>
        <v>0</v>
      </c>
      <c r="AA29" s="182" t="str">
        <f>IFERROR(Y29/W29,"-")</f>
        <v>-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>
        <v>2</v>
      </c>
      <c r="BG29" s="110">
        <f>IF(Q29=0,"",IF(BF29=0,"",(BF29/Q29)))</f>
        <v>0.33333333333333</v>
      </c>
      <c r="BH29" s="109"/>
      <c r="BI29" s="111">
        <f>IFERROR(BH29/BF29,"-")</f>
        <v>0</v>
      </c>
      <c r="BJ29" s="112"/>
      <c r="BK29" s="113">
        <f>IFERROR(BJ29/BF29,"-")</f>
        <v>0</v>
      </c>
      <c r="BL29" s="114"/>
      <c r="BM29" s="114"/>
      <c r="BN29" s="114"/>
      <c r="BO29" s="116">
        <v>3</v>
      </c>
      <c r="BP29" s="117">
        <f>IF(Q29=0,"",IF(BO29=0,"",(BO29/Q29)))</f>
        <v>0.5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>
        <v>1</v>
      </c>
      <c r="BY29" s="124">
        <f>IF(Q29=0,"",IF(BX29=0,"",(BX29/Q29)))</f>
        <v>0.16666666666667</v>
      </c>
      <c r="BZ29" s="125"/>
      <c r="CA29" s="126">
        <f>IFERROR(BZ29/BX29,"-")</f>
        <v>0</v>
      </c>
      <c r="CB29" s="127"/>
      <c r="CC29" s="128">
        <f>IFERROR(CB29/BX29,"-")</f>
        <v>0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>
        <f>AC30</f>
        <v>0.33684210526316</v>
      </c>
      <c r="B30" s="184" t="s">
        <v>118</v>
      </c>
      <c r="C30" s="184" t="s">
        <v>58</v>
      </c>
      <c r="D30" s="184"/>
      <c r="E30" s="184" t="s">
        <v>89</v>
      </c>
      <c r="F30" s="184" t="s">
        <v>119</v>
      </c>
      <c r="G30" s="184" t="s">
        <v>61</v>
      </c>
      <c r="H30" s="87" t="s">
        <v>120</v>
      </c>
      <c r="I30" s="87" t="s">
        <v>63</v>
      </c>
      <c r="J30" s="185" t="s">
        <v>121</v>
      </c>
      <c r="K30" s="176">
        <v>190000</v>
      </c>
      <c r="L30" s="79">
        <v>22</v>
      </c>
      <c r="M30" s="79">
        <v>0</v>
      </c>
      <c r="N30" s="79">
        <v>52</v>
      </c>
      <c r="O30" s="88">
        <v>6</v>
      </c>
      <c r="P30" s="89">
        <v>0</v>
      </c>
      <c r="Q30" s="90">
        <f>O30+P30</f>
        <v>6</v>
      </c>
      <c r="R30" s="80">
        <f>IFERROR(Q30/N30,"-")</f>
        <v>0.11538461538462</v>
      </c>
      <c r="S30" s="79">
        <v>2</v>
      </c>
      <c r="T30" s="79">
        <v>1</v>
      </c>
      <c r="U30" s="80">
        <f>IFERROR(T30/(Q30),"-")</f>
        <v>0.16666666666667</v>
      </c>
      <c r="V30" s="81">
        <f>IFERROR(K30/SUM(Q30:Q31),"-")</f>
        <v>17272.727272727</v>
      </c>
      <c r="W30" s="82">
        <v>2</v>
      </c>
      <c r="X30" s="80">
        <f>IF(Q30=0,"-",W30/Q30)</f>
        <v>0.33333333333333</v>
      </c>
      <c r="Y30" s="181">
        <v>64000</v>
      </c>
      <c r="Z30" s="182">
        <f>IFERROR(Y30/Q30,"-")</f>
        <v>10666.666666667</v>
      </c>
      <c r="AA30" s="182">
        <f>IFERROR(Y30/W30,"-")</f>
        <v>32000</v>
      </c>
      <c r="AB30" s="176">
        <f>SUM(Y30:Y31)-SUM(K30:K31)</f>
        <v>-126000</v>
      </c>
      <c r="AC30" s="83">
        <f>SUM(Y30:Y31)/SUM(K30:K31)</f>
        <v>0.33684210526316</v>
      </c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>
        <v>1</v>
      </c>
      <c r="AX30" s="104">
        <f>IF(Q30=0,"",IF(AW30=0,"",(AW30/Q30)))</f>
        <v>0.16666666666667</v>
      </c>
      <c r="AY30" s="103"/>
      <c r="AZ30" s="105">
        <f>IFERROR(AY30/AW30,"-")</f>
        <v>0</v>
      </c>
      <c r="BA30" s="106"/>
      <c r="BB30" s="107">
        <f>IFERROR(BA30/AW30,"-")</f>
        <v>0</v>
      </c>
      <c r="BC30" s="108"/>
      <c r="BD30" s="108"/>
      <c r="BE30" s="108"/>
      <c r="BF30" s="109">
        <v>3</v>
      </c>
      <c r="BG30" s="110">
        <f>IF(Q30=0,"",IF(BF30=0,"",(BF30/Q30)))</f>
        <v>0.5</v>
      </c>
      <c r="BH30" s="109"/>
      <c r="BI30" s="111">
        <f>IFERROR(BH30/BF30,"-")</f>
        <v>0</v>
      </c>
      <c r="BJ30" s="112"/>
      <c r="BK30" s="113">
        <f>IFERROR(BJ30/BF30,"-")</f>
        <v>0</v>
      </c>
      <c r="BL30" s="114"/>
      <c r="BM30" s="114"/>
      <c r="BN30" s="114"/>
      <c r="BO30" s="116">
        <v>1</v>
      </c>
      <c r="BP30" s="117">
        <f>IF(Q30=0,"",IF(BO30=0,"",(BO30/Q30)))</f>
        <v>0.16666666666667</v>
      </c>
      <c r="BQ30" s="118">
        <v>1</v>
      </c>
      <c r="BR30" s="119">
        <f>IFERROR(BQ30/BO30,"-")</f>
        <v>1</v>
      </c>
      <c r="BS30" s="120">
        <v>10000</v>
      </c>
      <c r="BT30" s="121">
        <f>IFERROR(BS30/BO30,"-")</f>
        <v>10000</v>
      </c>
      <c r="BU30" s="122"/>
      <c r="BV30" s="122">
        <v>1</v>
      </c>
      <c r="BW30" s="122"/>
      <c r="BX30" s="123">
        <v>1</v>
      </c>
      <c r="BY30" s="124">
        <f>IF(Q30=0,"",IF(BX30=0,"",(BX30/Q30)))</f>
        <v>0.16666666666667</v>
      </c>
      <c r="BZ30" s="125">
        <v>1</v>
      </c>
      <c r="CA30" s="126">
        <f>IFERROR(BZ30/BX30,"-")</f>
        <v>1</v>
      </c>
      <c r="CB30" s="127">
        <v>54000</v>
      </c>
      <c r="CC30" s="128">
        <f>IFERROR(CB30/BX30,"-")</f>
        <v>54000</v>
      </c>
      <c r="CD30" s="129"/>
      <c r="CE30" s="129"/>
      <c r="CF30" s="129">
        <v>1</v>
      </c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2</v>
      </c>
      <c r="CQ30" s="138">
        <v>64000</v>
      </c>
      <c r="CR30" s="138">
        <v>54000</v>
      </c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122</v>
      </c>
      <c r="C31" s="184" t="s">
        <v>58</v>
      </c>
      <c r="D31" s="184"/>
      <c r="E31" s="184" t="s">
        <v>89</v>
      </c>
      <c r="F31" s="184" t="s">
        <v>119</v>
      </c>
      <c r="G31" s="184" t="s">
        <v>66</v>
      </c>
      <c r="H31" s="87"/>
      <c r="I31" s="87"/>
      <c r="J31" s="87"/>
      <c r="K31" s="176"/>
      <c r="L31" s="79">
        <v>46</v>
      </c>
      <c r="M31" s="79">
        <v>21</v>
      </c>
      <c r="N31" s="79">
        <v>11</v>
      </c>
      <c r="O31" s="88">
        <v>5</v>
      </c>
      <c r="P31" s="89">
        <v>0</v>
      </c>
      <c r="Q31" s="90">
        <f>O31+P31</f>
        <v>5</v>
      </c>
      <c r="R31" s="80">
        <f>IFERROR(Q31/N31,"-")</f>
        <v>0.45454545454545</v>
      </c>
      <c r="S31" s="79">
        <v>1</v>
      </c>
      <c r="T31" s="79">
        <v>1</v>
      </c>
      <c r="U31" s="80">
        <f>IFERROR(T31/(Q31),"-")</f>
        <v>0.2</v>
      </c>
      <c r="V31" s="81"/>
      <c r="W31" s="82">
        <v>0</v>
      </c>
      <c r="X31" s="80">
        <f>IF(Q31=0,"-",W31/Q31)</f>
        <v>0</v>
      </c>
      <c r="Y31" s="181">
        <v>0</v>
      </c>
      <c r="Z31" s="182">
        <f>IFERROR(Y31/Q31,"-")</f>
        <v>0</v>
      </c>
      <c r="AA31" s="182" t="str">
        <f>IFERROR(Y31/W31,"-")</f>
        <v>-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>
        <v>1</v>
      </c>
      <c r="BG31" s="110">
        <f>IF(Q31=0,"",IF(BF31=0,"",(BF31/Q31)))</f>
        <v>0.2</v>
      </c>
      <c r="BH31" s="109"/>
      <c r="BI31" s="111">
        <f>IFERROR(BH31/BF31,"-")</f>
        <v>0</v>
      </c>
      <c r="BJ31" s="112"/>
      <c r="BK31" s="113">
        <f>IFERROR(BJ31/BF31,"-")</f>
        <v>0</v>
      </c>
      <c r="BL31" s="114"/>
      <c r="BM31" s="114"/>
      <c r="BN31" s="114"/>
      <c r="BO31" s="116">
        <v>3</v>
      </c>
      <c r="BP31" s="117">
        <f>IF(Q31=0,"",IF(BO31=0,"",(BO31/Q31)))</f>
        <v>0.6</v>
      </c>
      <c r="BQ31" s="118"/>
      <c r="BR31" s="119">
        <f>IFERROR(BQ31/BO31,"-")</f>
        <v>0</v>
      </c>
      <c r="BS31" s="120"/>
      <c r="BT31" s="121">
        <f>IFERROR(BS31/BO31,"-")</f>
        <v>0</v>
      </c>
      <c r="BU31" s="122"/>
      <c r="BV31" s="122"/>
      <c r="BW31" s="122"/>
      <c r="BX31" s="123">
        <v>1</v>
      </c>
      <c r="BY31" s="124">
        <f>IF(Q31=0,"",IF(BX31=0,"",(BX31/Q31)))</f>
        <v>0.2</v>
      </c>
      <c r="BZ31" s="125"/>
      <c r="CA31" s="126">
        <f>IFERROR(BZ31/BX31,"-")</f>
        <v>0</v>
      </c>
      <c r="CB31" s="127"/>
      <c r="CC31" s="128">
        <f>IFERROR(CB31/BX31,"-")</f>
        <v>0</v>
      </c>
      <c r="CD31" s="129"/>
      <c r="CE31" s="129"/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0</v>
      </c>
      <c r="CQ31" s="138">
        <v>0</v>
      </c>
      <c r="CR31" s="138"/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30"/>
      <c r="B32" s="84"/>
      <c r="C32" s="84"/>
      <c r="D32" s="85"/>
      <c r="E32" s="85"/>
      <c r="F32" s="85"/>
      <c r="G32" s="86"/>
      <c r="H32" s="87"/>
      <c r="I32" s="87"/>
      <c r="J32" s="87"/>
      <c r="K32" s="177"/>
      <c r="L32" s="34"/>
      <c r="M32" s="34"/>
      <c r="N32" s="31"/>
      <c r="O32" s="23"/>
      <c r="P32" s="23"/>
      <c r="Q32" s="23"/>
      <c r="R32" s="32"/>
      <c r="S32" s="32"/>
      <c r="T32" s="23"/>
      <c r="U32" s="32"/>
      <c r="V32" s="25"/>
      <c r="W32" s="25"/>
      <c r="X32" s="25"/>
      <c r="Y32" s="183"/>
      <c r="Z32" s="183"/>
      <c r="AA32" s="183"/>
      <c r="AB32" s="183"/>
      <c r="AC32" s="33"/>
      <c r="AD32" s="57"/>
      <c r="AE32" s="61"/>
      <c r="AF32" s="62"/>
      <c r="AG32" s="61"/>
      <c r="AH32" s="65"/>
      <c r="AI32" s="66"/>
      <c r="AJ32" s="67"/>
      <c r="AK32" s="68"/>
      <c r="AL32" s="68"/>
      <c r="AM32" s="68"/>
      <c r="AN32" s="61"/>
      <c r="AO32" s="62"/>
      <c r="AP32" s="61"/>
      <c r="AQ32" s="65"/>
      <c r="AR32" s="66"/>
      <c r="AS32" s="67"/>
      <c r="AT32" s="68"/>
      <c r="AU32" s="68"/>
      <c r="AV32" s="68"/>
      <c r="AW32" s="61"/>
      <c r="AX32" s="62"/>
      <c r="AY32" s="61"/>
      <c r="AZ32" s="65"/>
      <c r="BA32" s="66"/>
      <c r="BB32" s="67"/>
      <c r="BC32" s="68"/>
      <c r="BD32" s="68"/>
      <c r="BE32" s="68"/>
      <c r="BF32" s="61"/>
      <c r="BG32" s="62"/>
      <c r="BH32" s="61"/>
      <c r="BI32" s="65"/>
      <c r="BJ32" s="66"/>
      <c r="BK32" s="67"/>
      <c r="BL32" s="68"/>
      <c r="BM32" s="68"/>
      <c r="BN32" s="68"/>
      <c r="BO32" s="63"/>
      <c r="BP32" s="64"/>
      <c r="BQ32" s="61"/>
      <c r="BR32" s="65"/>
      <c r="BS32" s="66"/>
      <c r="BT32" s="67"/>
      <c r="BU32" s="68"/>
      <c r="BV32" s="68"/>
      <c r="BW32" s="68"/>
      <c r="BX32" s="63"/>
      <c r="BY32" s="64"/>
      <c r="BZ32" s="61"/>
      <c r="CA32" s="65"/>
      <c r="CB32" s="66"/>
      <c r="CC32" s="67"/>
      <c r="CD32" s="68"/>
      <c r="CE32" s="68"/>
      <c r="CF32" s="68"/>
      <c r="CG32" s="63"/>
      <c r="CH32" s="64"/>
      <c r="CI32" s="61"/>
      <c r="CJ32" s="65"/>
      <c r="CK32" s="66"/>
      <c r="CL32" s="67"/>
      <c r="CM32" s="68"/>
      <c r="CN32" s="68"/>
      <c r="CO32" s="68"/>
      <c r="CP32" s="69"/>
      <c r="CQ32" s="66"/>
      <c r="CR32" s="66"/>
      <c r="CS32" s="66"/>
      <c r="CT32" s="70"/>
    </row>
    <row r="33" spans="1:99">
      <c r="A33" s="30"/>
      <c r="B33" s="37"/>
      <c r="C33" s="37"/>
      <c r="D33" s="21"/>
      <c r="E33" s="21"/>
      <c r="F33" s="21"/>
      <c r="G33" s="22"/>
      <c r="H33" s="36"/>
      <c r="I33" s="36"/>
      <c r="J33" s="73"/>
      <c r="K33" s="178"/>
      <c r="L33" s="34"/>
      <c r="M33" s="34"/>
      <c r="N33" s="31"/>
      <c r="O33" s="23"/>
      <c r="P33" s="23"/>
      <c r="Q33" s="23"/>
      <c r="R33" s="32"/>
      <c r="S33" s="32"/>
      <c r="T33" s="23"/>
      <c r="U33" s="32"/>
      <c r="V33" s="25"/>
      <c r="W33" s="25"/>
      <c r="X33" s="25"/>
      <c r="Y33" s="183"/>
      <c r="Z33" s="183"/>
      <c r="AA33" s="183"/>
      <c r="AB33" s="183"/>
      <c r="AC33" s="33"/>
      <c r="AD33" s="59"/>
      <c r="AE33" s="61"/>
      <c r="AF33" s="62"/>
      <c r="AG33" s="61"/>
      <c r="AH33" s="65"/>
      <c r="AI33" s="66"/>
      <c r="AJ33" s="67"/>
      <c r="AK33" s="68"/>
      <c r="AL33" s="68"/>
      <c r="AM33" s="68"/>
      <c r="AN33" s="61"/>
      <c r="AO33" s="62"/>
      <c r="AP33" s="61"/>
      <c r="AQ33" s="65"/>
      <c r="AR33" s="66"/>
      <c r="AS33" s="67"/>
      <c r="AT33" s="68"/>
      <c r="AU33" s="68"/>
      <c r="AV33" s="68"/>
      <c r="AW33" s="61"/>
      <c r="AX33" s="62"/>
      <c r="AY33" s="61"/>
      <c r="AZ33" s="65"/>
      <c r="BA33" s="66"/>
      <c r="BB33" s="67"/>
      <c r="BC33" s="68"/>
      <c r="BD33" s="68"/>
      <c r="BE33" s="68"/>
      <c r="BF33" s="61"/>
      <c r="BG33" s="62"/>
      <c r="BH33" s="61"/>
      <c r="BI33" s="65"/>
      <c r="BJ33" s="66"/>
      <c r="BK33" s="67"/>
      <c r="BL33" s="68"/>
      <c r="BM33" s="68"/>
      <c r="BN33" s="68"/>
      <c r="BO33" s="63"/>
      <c r="BP33" s="64"/>
      <c r="BQ33" s="61"/>
      <c r="BR33" s="65"/>
      <c r="BS33" s="66"/>
      <c r="BT33" s="67"/>
      <c r="BU33" s="68"/>
      <c r="BV33" s="68"/>
      <c r="BW33" s="68"/>
      <c r="BX33" s="63"/>
      <c r="BY33" s="64"/>
      <c r="BZ33" s="61"/>
      <c r="CA33" s="65"/>
      <c r="CB33" s="66"/>
      <c r="CC33" s="67"/>
      <c r="CD33" s="68"/>
      <c r="CE33" s="68"/>
      <c r="CF33" s="68"/>
      <c r="CG33" s="63"/>
      <c r="CH33" s="64"/>
      <c r="CI33" s="61"/>
      <c r="CJ33" s="65"/>
      <c r="CK33" s="66"/>
      <c r="CL33" s="67"/>
      <c r="CM33" s="68"/>
      <c r="CN33" s="68"/>
      <c r="CO33" s="68"/>
      <c r="CP33" s="69"/>
      <c r="CQ33" s="66"/>
      <c r="CR33" s="66"/>
      <c r="CS33" s="66"/>
      <c r="CT33" s="70"/>
    </row>
    <row r="34" spans="1:99">
      <c r="A34" s="19">
        <f>AC34</f>
        <v>1.6223150259067</v>
      </c>
      <c r="B34" s="39"/>
      <c r="C34" s="39"/>
      <c r="D34" s="39"/>
      <c r="E34" s="39"/>
      <c r="F34" s="39"/>
      <c r="G34" s="39"/>
      <c r="H34" s="40" t="s">
        <v>123</v>
      </c>
      <c r="I34" s="40"/>
      <c r="J34" s="40"/>
      <c r="K34" s="179">
        <f>SUM(K6:K33)</f>
        <v>1930000</v>
      </c>
      <c r="L34" s="41">
        <f>SUM(L6:L33)</f>
        <v>749</v>
      </c>
      <c r="M34" s="41">
        <f>SUM(M6:M33)</f>
        <v>342</v>
      </c>
      <c r="N34" s="41">
        <f>SUM(N6:N33)</f>
        <v>874</v>
      </c>
      <c r="O34" s="41">
        <f>SUM(O6:O33)</f>
        <v>154</v>
      </c>
      <c r="P34" s="41">
        <f>SUM(P6:P33)</f>
        <v>1</v>
      </c>
      <c r="Q34" s="41">
        <f>SUM(Q6:Q33)</f>
        <v>155</v>
      </c>
      <c r="R34" s="42">
        <f>IFERROR(Q34/N34,"-")</f>
        <v>0.17734553775744</v>
      </c>
      <c r="S34" s="76">
        <f>SUM(S6:S33)</f>
        <v>57</v>
      </c>
      <c r="T34" s="76">
        <f>SUM(T6:T33)</f>
        <v>41</v>
      </c>
      <c r="U34" s="42">
        <f>IFERROR(S34/Q34,"-")</f>
        <v>0.36774193548387</v>
      </c>
      <c r="V34" s="43">
        <f>IFERROR(K34/Q34,"-")</f>
        <v>12451.612903226</v>
      </c>
      <c r="W34" s="44">
        <f>SUM(W6:W33)</f>
        <v>53</v>
      </c>
      <c r="X34" s="42">
        <f>IFERROR(W34/Q34,"-")</f>
        <v>0.34193548387097</v>
      </c>
      <c r="Y34" s="179">
        <f>SUM(Y6:Y33)</f>
        <v>3131068</v>
      </c>
      <c r="Z34" s="179">
        <f>IFERROR(Y34/Q34,"-")</f>
        <v>20200.438709677</v>
      </c>
      <c r="AA34" s="179">
        <f>IFERROR(Y34/W34,"-")</f>
        <v>59076.754716981</v>
      </c>
      <c r="AB34" s="179">
        <f>Y34-K34</f>
        <v>1201068</v>
      </c>
      <c r="AC34" s="45">
        <f>Y34/K34</f>
        <v>1.6223150259067</v>
      </c>
      <c r="AD34" s="58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1"/>
    <mergeCell ref="K6:K11"/>
    <mergeCell ref="V6:V11"/>
    <mergeCell ref="AB6:AB11"/>
    <mergeCell ref="AC6:AC11"/>
    <mergeCell ref="A12:A15"/>
    <mergeCell ref="K12:K15"/>
    <mergeCell ref="V12:V15"/>
    <mergeCell ref="AB12:AB15"/>
    <mergeCell ref="AC12:AC15"/>
    <mergeCell ref="A16:A19"/>
    <mergeCell ref="K16:K19"/>
    <mergeCell ref="V16:V19"/>
    <mergeCell ref="AB16:AB19"/>
    <mergeCell ref="AC16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  <mergeCell ref="A26:A27"/>
    <mergeCell ref="K26:K27"/>
    <mergeCell ref="V26:V27"/>
    <mergeCell ref="AB26:AB27"/>
    <mergeCell ref="AC26:AC27"/>
    <mergeCell ref="A28:A29"/>
    <mergeCell ref="K28:K29"/>
    <mergeCell ref="V28:V29"/>
    <mergeCell ref="AB28:AB29"/>
    <mergeCell ref="AC28:AC29"/>
    <mergeCell ref="A30:A31"/>
    <mergeCell ref="K30:K31"/>
    <mergeCell ref="V30:V31"/>
    <mergeCell ref="AB30:AB31"/>
    <mergeCell ref="AC30:AC3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124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2.075</v>
      </c>
      <c r="B6" s="184" t="s">
        <v>125</v>
      </c>
      <c r="C6" s="184" t="s">
        <v>58</v>
      </c>
      <c r="D6" s="184"/>
      <c r="E6" s="184" t="s">
        <v>126</v>
      </c>
      <c r="F6" s="184" t="s">
        <v>60</v>
      </c>
      <c r="G6" s="184" t="s">
        <v>61</v>
      </c>
      <c r="H6" s="87" t="s">
        <v>127</v>
      </c>
      <c r="I6" s="87" t="s">
        <v>128</v>
      </c>
      <c r="J6" s="87" t="s">
        <v>129</v>
      </c>
      <c r="K6" s="176">
        <v>200000</v>
      </c>
      <c r="L6" s="79">
        <v>25</v>
      </c>
      <c r="M6" s="79">
        <v>0</v>
      </c>
      <c r="N6" s="79">
        <v>102</v>
      </c>
      <c r="O6" s="88">
        <v>7</v>
      </c>
      <c r="P6" s="89">
        <v>0</v>
      </c>
      <c r="Q6" s="90">
        <f>O6+P6</f>
        <v>7</v>
      </c>
      <c r="R6" s="80">
        <f>IFERROR(Q6/N6,"-")</f>
        <v>0.068627450980392</v>
      </c>
      <c r="S6" s="79">
        <v>3</v>
      </c>
      <c r="T6" s="79">
        <v>1</v>
      </c>
      <c r="U6" s="80">
        <f>IFERROR(T6/(Q6),"-")</f>
        <v>0.14285714285714</v>
      </c>
      <c r="V6" s="81">
        <f>IFERROR(K6/SUM(Q6:Q7),"-")</f>
        <v>10526.315789474</v>
      </c>
      <c r="W6" s="82">
        <v>2</v>
      </c>
      <c r="X6" s="80">
        <f>IF(Q6=0,"-",W6/Q6)</f>
        <v>0.28571428571429</v>
      </c>
      <c r="Y6" s="181">
        <v>81000</v>
      </c>
      <c r="Z6" s="182">
        <f>IFERROR(Y6/Q6,"-")</f>
        <v>11571.428571429</v>
      </c>
      <c r="AA6" s="182">
        <f>IFERROR(Y6/W6,"-")</f>
        <v>40500</v>
      </c>
      <c r="AB6" s="176">
        <f>SUM(Y6:Y7)-SUM(K6:K7)</f>
        <v>215000</v>
      </c>
      <c r="AC6" s="83">
        <f>SUM(Y6:Y7)/SUM(K6:K7)</f>
        <v>2.075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1</v>
      </c>
      <c r="AO6" s="98">
        <f>IF(Q6=0,"",IF(AN6=0,"",(AN6/Q6)))</f>
        <v>0.14285714285714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1</v>
      </c>
      <c r="AX6" s="104">
        <f>IF(Q6=0,"",IF(AW6=0,"",(AW6/Q6)))</f>
        <v>0.14285714285714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1</v>
      </c>
      <c r="BG6" s="110">
        <f>IF(Q6=0,"",IF(BF6=0,"",(BF6/Q6)))</f>
        <v>0.14285714285714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3</v>
      </c>
      <c r="BP6" s="117">
        <f>IF(Q6=0,"",IF(BO6=0,"",(BO6/Q6)))</f>
        <v>0.42857142857143</v>
      </c>
      <c r="BQ6" s="118">
        <v>1</v>
      </c>
      <c r="BR6" s="119">
        <f>IFERROR(BQ6/BO6,"-")</f>
        <v>0.33333333333333</v>
      </c>
      <c r="BS6" s="120">
        <v>78000</v>
      </c>
      <c r="BT6" s="121">
        <f>IFERROR(BS6/BO6,"-")</f>
        <v>26000</v>
      </c>
      <c r="BU6" s="122"/>
      <c r="BV6" s="122"/>
      <c r="BW6" s="122">
        <v>1</v>
      </c>
      <c r="BX6" s="123">
        <v>1</v>
      </c>
      <c r="BY6" s="124">
        <f>IF(Q6=0,"",IF(BX6=0,"",(BX6/Q6)))</f>
        <v>0.14285714285714</v>
      </c>
      <c r="BZ6" s="125">
        <v>1</v>
      </c>
      <c r="CA6" s="126">
        <f>IFERROR(BZ6/BX6,"-")</f>
        <v>1</v>
      </c>
      <c r="CB6" s="127">
        <v>3000</v>
      </c>
      <c r="CC6" s="128">
        <f>IFERROR(CB6/BX6,"-")</f>
        <v>3000</v>
      </c>
      <c r="CD6" s="129">
        <v>1</v>
      </c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2</v>
      </c>
      <c r="CQ6" s="138">
        <v>81000</v>
      </c>
      <c r="CR6" s="138">
        <v>78000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130</v>
      </c>
      <c r="C7" s="184" t="s">
        <v>58</v>
      </c>
      <c r="D7" s="184"/>
      <c r="E7" s="184"/>
      <c r="F7" s="184"/>
      <c r="G7" s="184" t="s">
        <v>66</v>
      </c>
      <c r="H7" s="87"/>
      <c r="I7" s="87"/>
      <c r="J7" s="87"/>
      <c r="K7" s="176"/>
      <c r="L7" s="79">
        <v>103</v>
      </c>
      <c r="M7" s="79">
        <v>56</v>
      </c>
      <c r="N7" s="79">
        <v>37</v>
      </c>
      <c r="O7" s="88">
        <v>12</v>
      </c>
      <c r="P7" s="89">
        <v>0</v>
      </c>
      <c r="Q7" s="90">
        <f>O7+P7</f>
        <v>12</v>
      </c>
      <c r="R7" s="80">
        <f>IFERROR(Q7/N7,"-")</f>
        <v>0.32432432432432</v>
      </c>
      <c r="S7" s="79">
        <v>8</v>
      </c>
      <c r="T7" s="79">
        <v>1</v>
      </c>
      <c r="U7" s="80">
        <f>IFERROR(T7/(Q7),"-")</f>
        <v>0.083333333333333</v>
      </c>
      <c r="V7" s="81"/>
      <c r="W7" s="82">
        <v>5</v>
      </c>
      <c r="X7" s="80">
        <f>IF(Q7=0,"-",W7/Q7)</f>
        <v>0.41666666666667</v>
      </c>
      <c r="Y7" s="181">
        <v>334000</v>
      </c>
      <c r="Z7" s="182">
        <f>IFERROR(Y7/Q7,"-")</f>
        <v>27833.333333333</v>
      </c>
      <c r="AA7" s="182">
        <f>IFERROR(Y7/W7,"-")</f>
        <v>66800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1</v>
      </c>
      <c r="AX7" s="104">
        <f>IF(Q7=0,"",IF(AW7=0,"",(AW7/Q7)))</f>
        <v>0.083333333333333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3</v>
      </c>
      <c r="BG7" s="110">
        <f>IF(Q7=0,"",IF(BF7=0,"",(BF7/Q7)))</f>
        <v>0.25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1</v>
      </c>
      <c r="BP7" s="117">
        <f>IF(Q7=0,"",IF(BO7=0,"",(BO7/Q7)))</f>
        <v>0.083333333333333</v>
      </c>
      <c r="BQ7" s="118">
        <v>1</v>
      </c>
      <c r="BR7" s="119">
        <f>IFERROR(BQ7/BO7,"-")</f>
        <v>1</v>
      </c>
      <c r="BS7" s="120">
        <v>8000</v>
      </c>
      <c r="BT7" s="121">
        <f>IFERROR(BS7/BO7,"-")</f>
        <v>8000</v>
      </c>
      <c r="BU7" s="122"/>
      <c r="BV7" s="122">
        <v>1</v>
      </c>
      <c r="BW7" s="122"/>
      <c r="BX7" s="123">
        <v>6</v>
      </c>
      <c r="BY7" s="124">
        <f>IF(Q7=0,"",IF(BX7=0,"",(BX7/Q7)))</f>
        <v>0.5</v>
      </c>
      <c r="BZ7" s="125">
        <v>4</v>
      </c>
      <c r="CA7" s="126">
        <f>IFERROR(BZ7/BX7,"-")</f>
        <v>0.66666666666667</v>
      </c>
      <c r="CB7" s="127">
        <v>326000</v>
      </c>
      <c r="CC7" s="128">
        <f>IFERROR(CB7/BX7,"-")</f>
        <v>54333.333333333</v>
      </c>
      <c r="CD7" s="129"/>
      <c r="CE7" s="129"/>
      <c r="CF7" s="129">
        <v>4</v>
      </c>
      <c r="CG7" s="130">
        <v>1</v>
      </c>
      <c r="CH7" s="131">
        <f>IF(Q7=0,"",IF(CG7=0,"",(CG7/Q7)))</f>
        <v>0.083333333333333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5</v>
      </c>
      <c r="CQ7" s="138">
        <v>334000</v>
      </c>
      <c r="CR7" s="138">
        <v>183000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30"/>
      <c r="B8" s="84"/>
      <c r="C8" s="84"/>
      <c r="D8" s="85"/>
      <c r="E8" s="85"/>
      <c r="F8" s="85"/>
      <c r="G8" s="86"/>
      <c r="H8" s="87"/>
      <c r="I8" s="87"/>
      <c r="J8" s="87"/>
      <c r="K8" s="177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3"/>
      <c r="Z8" s="183"/>
      <c r="AA8" s="183"/>
      <c r="AB8" s="183"/>
      <c r="AC8" s="33"/>
      <c r="AD8" s="57"/>
      <c r="AE8" s="61"/>
      <c r="AF8" s="62"/>
      <c r="AG8" s="61"/>
      <c r="AH8" s="65"/>
      <c r="AI8" s="66"/>
      <c r="AJ8" s="67"/>
      <c r="AK8" s="68"/>
      <c r="AL8" s="68"/>
      <c r="AM8" s="68"/>
      <c r="AN8" s="61"/>
      <c r="AO8" s="62"/>
      <c r="AP8" s="61"/>
      <c r="AQ8" s="65"/>
      <c r="AR8" s="66"/>
      <c r="AS8" s="67"/>
      <c r="AT8" s="68"/>
      <c r="AU8" s="68"/>
      <c r="AV8" s="68"/>
      <c r="AW8" s="61"/>
      <c r="AX8" s="62"/>
      <c r="AY8" s="61"/>
      <c r="AZ8" s="65"/>
      <c r="BA8" s="66"/>
      <c r="BB8" s="67"/>
      <c r="BC8" s="68"/>
      <c r="BD8" s="68"/>
      <c r="BE8" s="68"/>
      <c r="BF8" s="61"/>
      <c r="BG8" s="62"/>
      <c r="BH8" s="61"/>
      <c r="BI8" s="65"/>
      <c r="BJ8" s="66"/>
      <c r="BK8" s="67"/>
      <c r="BL8" s="68"/>
      <c r="BM8" s="68"/>
      <c r="BN8" s="68"/>
      <c r="BO8" s="63"/>
      <c r="BP8" s="64"/>
      <c r="BQ8" s="61"/>
      <c r="BR8" s="65"/>
      <c r="BS8" s="66"/>
      <c r="BT8" s="67"/>
      <c r="BU8" s="68"/>
      <c r="BV8" s="68"/>
      <c r="BW8" s="68"/>
      <c r="BX8" s="63"/>
      <c r="BY8" s="64"/>
      <c r="BZ8" s="61"/>
      <c r="CA8" s="65"/>
      <c r="CB8" s="66"/>
      <c r="CC8" s="67"/>
      <c r="CD8" s="68"/>
      <c r="CE8" s="68"/>
      <c r="CF8" s="68"/>
      <c r="CG8" s="63"/>
      <c r="CH8" s="64"/>
      <c r="CI8" s="61"/>
      <c r="CJ8" s="65"/>
      <c r="CK8" s="66"/>
      <c r="CL8" s="67"/>
      <c r="CM8" s="68"/>
      <c r="CN8" s="68"/>
      <c r="CO8" s="68"/>
      <c r="CP8" s="69"/>
      <c r="CQ8" s="66"/>
      <c r="CR8" s="66"/>
      <c r="CS8" s="66"/>
      <c r="CT8" s="70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3"/>
      <c r="K9" s="178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3"/>
      <c r="Z9" s="183"/>
      <c r="AA9" s="183"/>
      <c r="AB9" s="183"/>
      <c r="AC9" s="33"/>
      <c r="AD9" s="59"/>
      <c r="AE9" s="61"/>
      <c r="AF9" s="62"/>
      <c r="AG9" s="61"/>
      <c r="AH9" s="65"/>
      <c r="AI9" s="66"/>
      <c r="AJ9" s="67"/>
      <c r="AK9" s="68"/>
      <c r="AL9" s="68"/>
      <c r="AM9" s="68"/>
      <c r="AN9" s="61"/>
      <c r="AO9" s="62"/>
      <c r="AP9" s="61"/>
      <c r="AQ9" s="65"/>
      <c r="AR9" s="66"/>
      <c r="AS9" s="67"/>
      <c r="AT9" s="68"/>
      <c r="AU9" s="68"/>
      <c r="AV9" s="68"/>
      <c r="AW9" s="61"/>
      <c r="AX9" s="62"/>
      <c r="AY9" s="61"/>
      <c r="AZ9" s="65"/>
      <c r="BA9" s="66"/>
      <c r="BB9" s="67"/>
      <c r="BC9" s="68"/>
      <c r="BD9" s="68"/>
      <c r="BE9" s="68"/>
      <c r="BF9" s="61"/>
      <c r="BG9" s="62"/>
      <c r="BH9" s="61"/>
      <c r="BI9" s="65"/>
      <c r="BJ9" s="66"/>
      <c r="BK9" s="67"/>
      <c r="BL9" s="68"/>
      <c r="BM9" s="68"/>
      <c r="BN9" s="68"/>
      <c r="BO9" s="63"/>
      <c r="BP9" s="64"/>
      <c r="BQ9" s="61"/>
      <c r="BR9" s="65"/>
      <c r="BS9" s="66"/>
      <c r="BT9" s="67"/>
      <c r="BU9" s="68"/>
      <c r="BV9" s="68"/>
      <c r="BW9" s="68"/>
      <c r="BX9" s="63"/>
      <c r="BY9" s="64"/>
      <c r="BZ9" s="61"/>
      <c r="CA9" s="65"/>
      <c r="CB9" s="66"/>
      <c r="CC9" s="67"/>
      <c r="CD9" s="68"/>
      <c r="CE9" s="68"/>
      <c r="CF9" s="68"/>
      <c r="CG9" s="63"/>
      <c r="CH9" s="64"/>
      <c r="CI9" s="61"/>
      <c r="CJ9" s="65"/>
      <c r="CK9" s="66"/>
      <c r="CL9" s="67"/>
      <c r="CM9" s="68"/>
      <c r="CN9" s="68"/>
      <c r="CO9" s="68"/>
      <c r="CP9" s="69"/>
      <c r="CQ9" s="66"/>
      <c r="CR9" s="66"/>
      <c r="CS9" s="66"/>
      <c r="CT9" s="70"/>
    </row>
    <row r="10" spans="1:99">
      <c r="A10" s="19">
        <f>AC10</f>
        <v>2.075</v>
      </c>
      <c r="B10" s="39"/>
      <c r="C10" s="39"/>
      <c r="D10" s="39"/>
      <c r="E10" s="39"/>
      <c r="F10" s="39"/>
      <c r="G10" s="39"/>
      <c r="H10" s="40" t="s">
        <v>131</v>
      </c>
      <c r="I10" s="40"/>
      <c r="J10" s="40"/>
      <c r="K10" s="179">
        <f>SUM(K6:K9)</f>
        <v>200000</v>
      </c>
      <c r="L10" s="41">
        <f>SUM(L6:L9)</f>
        <v>128</v>
      </c>
      <c r="M10" s="41">
        <f>SUM(M6:M9)</f>
        <v>56</v>
      </c>
      <c r="N10" s="41">
        <f>SUM(N6:N9)</f>
        <v>139</v>
      </c>
      <c r="O10" s="41">
        <f>SUM(O6:O9)</f>
        <v>19</v>
      </c>
      <c r="P10" s="41">
        <f>SUM(P6:P9)</f>
        <v>0</v>
      </c>
      <c r="Q10" s="41">
        <f>SUM(Q6:Q9)</f>
        <v>19</v>
      </c>
      <c r="R10" s="42">
        <f>IFERROR(Q10/N10,"-")</f>
        <v>0.13669064748201</v>
      </c>
      <c r="S10" s="76">
        <f>SUM(S6:S9)</f>
        <v>11</v>
      </c>
      <c r="T10" s="76">
        <f>SUM(T6:T9)</f>
        <v>2</v>
      </c>
      <c r="U10" s="42">
        <f>IFERROR(S10/Q10,"-")</f>
        <v>0.57894736842105</v>
      </c>
      <c r="V10" s="43">
        <f>IFERROR(K10/Q10,"-")</f>
        <v>10526.315789474</v>
      </c>
      <c r="W10" s="44">
        <f>SUM(W6:W9)</f>
        <v>7</v>
      </c>
      <c r="X10" s="42">
        <f>IFERROR(W10/Q10,"-")</f>
        <v>0.36842105263158</v>
      </c>
      <c r="Y10" s="179">
        <f>SUM(Y6:Y9)</f>
        <v>415000</v>
      </c>
      <c r="Z10" s="179">
        <f>IFERROR(Y10/Q10,"-")</f>
        <v>21842.105263158</v>
      </c>
      <c r="AA10" s="179">
        <f>IFERROR(Y10/W10,"-")</f>
        <v>59285.714285714</v>
      </c>
      <c r="AB10" s="179">
        <f>Y10-K10</f>
        <v>215000</v>
      </c>
      <c r="AC10" s="45">
        <f>Y10/K10</f>
        <v>2.075</v>
      </c>
      <c r="AD10" s="58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132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0.9125</v>
      </c>
      <c r="B6" s="184" t="s">
        <v>133</v>
      </c>
      <c r="C6" s="184" t="s">
        <v>134</v>
      </c>
      <c r="D6" s="184" t="s">
        <v>135</v>
      </c>
      <c r="E6" s="184" t="s">
        <v>136</v>
      </c>
      <c r="F6" s="184" t="s">
        <v>137</v>
      </c>
      <c r="G6" s="184" t="s">
        <v>138</v>
      </c>
      <c r="H6" s="87" t="s">
        <v>139</v>
      </c>
      <c r="I6" s="87" t="s">
        <v>140</v>
      </c>
      <c r="J6" s="87" t="s">
        <v>141</v>
      </c>
      <c r="K6" s="176">
        <v>80000</v>
      </c>
      <c r="L6" s="79">
        <v>11</v>
      </c>
      <c r="M6" s="79">
        <v>0</v>
      </c>
      <c r="N6" s="79">
        <v>41</v>
      </c>
      <c r="O6" s="88">
        <v>8</v>
      </c>
      <c r="P6" s="89">
        <v>0</v>
      </c>
      <c r="Q6" s="90">
        <f>O6+P6</f>
        <v>8</v>
      </c>
      <c r="R6" s="80">
        <f>IFERROR(Q6/N6,"-")</f>
        <v>0.19512195121951</v>
      </c>
      <c r="S6" s="79">
        <v>1</v>
      </c>
      <c r="T6" s="79">
        <v>1</v>
      </c>
      <c r="U6" s="80">
        <f>IFERROR(T6/(Q6),"-")</f>
        <v>0.125</v>
      </c>
      <c r="V6" s="81">
        <f>IFERROR(K6/SUM(Q6:Q7),"-")</f>
        <v>3076.9230769231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-7000</v>
      </c>
      <c r="AC6" s="83">
        <f>SUM(Y6:Y7)/SUM(K6:K7)</f>
        <v>0.9125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2</v>
      </c>
      <c r="AO6" s="98">
        <f>IF(Q6=0,"",IF(AN6=0,"",(AN6/Q6)))</f>
        <v>0.25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2</v>
      </c>
      <c r="AX6" s="104">
        <f>IF(Q6=0,"",IF(AW6=0,"",(AW6/Q6)))</f>
        <v>0.25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1</v>
      </c>
      <c r="BG6" s="110">
        <f>IF(Q6=0,"",IF(BF6=0,"",(BF6/Q6)))</f>
        <v>0.125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2</v>
      </c>
      <c r="BP6" s="117">
        <f>IF(Q6=0,"",IF(BO6=0,"",(BO6/Q6)))</f>
        <v>0.25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1</v>
      </c>
      <c r="BY6" s="124">
        <f>IF(Q6=0,"",IF(BX6=0,"",(BX6/Q6)))</f>
        <v>0.125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142</v>
      </c>
      <c r="C7" s="184" t="s">
        <v>134</v>
      </c>
      <c r="D7" s="184"/>
      <c r="E7" s="184"/>
      <c r="F7" s="184"/>
      <c r="G7" s="184" t="s">
        <v>66</v>
      </c>
      <c r="H7" s="87"/>
      <c r="I7" s="87"/>
      <c r="J7" s="87"/>
      <c r="K7" s="176"/>
      <c r="L7" s="79">
        <v>78</v>
      </c>
      <c r="M7" s="79">
        <v>56</v>
      </c>
      <c r="N7" s="79">
        <v>28</v>
      </c>
      <c r="O7" s="88">
        <v>18</v>
      </c>
      <c r="P7" s="89">
        <v>0</v>
      </c>
      <c r="Q7" s="90">
        <f>O7+P7</f>
        <v>18</v>
      </c>
      <c r="R7" s="80">
        <f>IFERROR(Q7/N7,"-")</f>
        <v>0.64285714285714</v>
      </c>
      <c r="S7" s="79">
        <v>5</v>
      </c>
      <c r="T7" s="79">
        <v>3</v>
      </c>
      <c r="U7" s="80">
        <f>IFERROR(T7/(Q7),"-")</f>
        <v>0.16666666666667</v>
      </c>
      <c r="V7" s="81"/>
      <c r="W7" s="82">
        <v>3</v>
      </c>
      <c r="X7" s="80">
        <f>IF(Q7=0,"-",W7/Q7)</f>
        <v>0.16666666666667</v>
      </c>
      <c r="Y7" s="181">
        <v>73000</v>
      </c>
      <c r="Z7" s="182">
        <f>IFERROR(Y7/Q7,"-")</f>
        <v>4055.5555555556</v>
      </c>
      <c r="AA7" s="182">
        <f>IFERROR(Y7/W7,"-")</f>
        <v>24333.333333333</v>
      </c>
      <c r="AB7" s="176"/>
      <c r="AC7" s="83"/>
      <c r="AD7" s="77"/>
      <c r="AE7" s="91">
        <v>1</v>
      </c>
      <c r="AF7" s="92">
        <f>IF(Q7=0,"",IF(AE7=0,"",(AE7/Q7)))</f>
        <v>0.055555555555556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2</v>
      </c>
      <c r="AO7" s="98">
        <f>IF(Q7=0,"",IF(AN7=0,"",(AN7/Q7)))</f>
        <v>0.11111111111111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3</v>
      </c>
      <c r="AX7" s="104">
        <f>IF(Q7=0,"",IF(AW7=0,"",(AW7/Q7)))</f>
        <v>0.16666666666667</v>
      </c>
      <c r="AY7" s="103">
        <v>1</v>
      </c>
      <c r="AZ7" s="105">
        <f>IFERROR(AY7/AW7,"-")</f>
        <v>0.33333333333333</v>
      </c>
      <c r="BA7" s="106">
        <v>13000</v>
      </c>
      <c r="BB7" s="107">
        <f>IFERROR(BA7/AW7,"-")</f>
        <v>4333.3333333333</v>
      </c>
      <c r="BC7" s="108"/>
      <c r="BD7" s="108"/>
      <c r="BE7" s="108">
        <v>1</v>
      </c>
      <c r="BF7" s="109">
        <v>6</v>
      </c>
      <c r="BG7" s="110">
        <f>IF(Q7=0,"",IF(BF7=0,"",(BF7/Q7)))</f>
        <v>0.33333333333333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4</v>
      </c>
      <c r="BP7" s="117">
        <f>IF(Q7=0,"",IF(BO7=0,"",(BO7/Q7)))</f>
        <v>0.22222222222222</v>
      </c>
      <c r="BQ7" s="118">
        <v>1</v>
      </c>
      <c r="BR7" s="119">
        <f>IFERROR(BQ7/BO7,"-")</f>
        <v>0.25</v>
      </c>
      <c r="BS7" s="120">
        <v>40000</v>
      </c>
      <c r="BT7" s="121">
        <f>IFERROR(BS7/BO7,"-")</f>
        <v>10000</v>
      </c>
      <c r="BU7" s="122"/>
      <c r="BV7" s="122">
        <v>1</v>
      </c>
      <c r="BW7" s="122"/>
      <c r="BX7" s="123">
        <v>2</v>
      </c>
      <c r="BY7" s="124">
        <f>IF(Q7=0,"",IF(BX7=0,"",(BX7/Q7)))</f>
        <v>0.11111111111111</v>
      </c>
      <c r="BZ7" s="125">
        <v>1</v>
      </c>
      <c r="CA7" s="126">
        <f>IFERROR(BZ7/BX7,"-")</f>
        <v>0.5</v>
      </c>
      <c r="CB7" s="127">
        <v>20000</v>
      </c>
      <c r="CC7" s="128">
        <f>IFERROR(CB7/BX7,"-")</f>
        <v>10000</v>
      </c>
      <c r="CD7" s="129"/>
      <c r="CE7" s="129"/>
      <c r="CF7" s="129">
        <v>1</v>
      </c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3</v>
      </c>
      <c r="CQ7" s="138">
        <v>73000</v>
      </c>
      <c r="CR7" s="138">
        <v>40000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2.8625</v>
      </c>
      <c r="B8" s="184" t="s">
        <v>143</v>
      </c>
      <c r="C8" s="184" t="s">
        <v>134</v>
      </c>
      <c r="D8" s="184" t="s">
        <v>135</v>
      </c>
      <c r="E8" s="184" t="s">
        <v>136</v>
      </c>
      <c r="F8" s="184" t="s">
        <v>144</v>
      </c>
      <c r="G8" s="184" t="s">
        <v>138</v>
      </c>
      <c r="H8" s="87" t="s">
        <v>145</v>
      </c>
      <c r="I8" s="87" t="s">
        <v>140</v>
      </c>
      <c r="J8" s="87" t="s">
        <v>146</v>
      </c>
      <c r="K8" s="176">
        <v>80000</v>
      </c>
      <c r="L8" s="79">
        <v>21</v>
      </c>
      <c r="M8" s="79">
        <v>0</v>
      </c>
      <c r="N8" s="79">
        <v>69</v>
      </c>
      <c r="O8" s="88">
        <v>8</v>
      </c>
      <c r="P8" s="89">
        <v>0</v>
      </c>
      <c r="Q8" s="90">
        <f>O8+P8</f>
        <v>8</v>
      </c>
      <c r="R8" s="80">
        <f>IFERROR(Q8/N8,"-")</f>
        <v>0.11594202898551</v>
      </c>
      <c r="S8" s="79">
        <v>3</v>
      </c>
      <c r="T8" s="79">
        <v>1</v>
      </c>
      <c r="U8" s="80">
        <f>IFERROR(T8/(Q8),"-")</f>
        <v>0.125</v>
      </c>
      <c r="V8" s="81">
        <f>IFERROR(K8/SUM(Q8:Q9),"-")</f>
        <v>1355.9322033898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SUM(Y8:Y9)-SUM(K8:K9)</f>
        <v>149000</v>
      </c>
      <c r="AC8" s="83">
        <f>SUM(Y8:Y9)/SUM(K8:K9)</f>
        <v>2.8625</v>
      </c>
      <c r="AD8" s="77"/>
      <c r="AE8" s="91">
        <v>3</v>
      </c>
      <c r="AF8" s="92">
        <f>IF(Q8=0,"",IF(AE8=0,"",(AE8/Q8)))</f>
        <v>0.375</v>
      </c>
      <c r="AG8" s="91"/>
      <c r="AH8" s="93">
        <f>IFERROR(AG8/AE8,"-")</f>
        <v>0</v>
      </c>
      <c r="AI8" s="94"/>
      <c r="AJ8" s="95">
        <f>IFERROR(AI8/AE8,"-")</f>
        <v>0</v>
      </c>
      <c r="AK8" s="96"/>
      <c r="AL8" s="96"/>
      <c r="AM8" s="96"/>
      <c r="AN8" s="97">
        <v>1</v>
      </c>
      <c r="AO8" s="98">
        <f>IF(Q8=0,"",IF(AN8=0,"",(AN8/Q8)))</f>
        <v>0.125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1</v>
      </c>
      <c r="BG8" s="110">
        <f>IF(Q8=0,"",IF(BF8=0,"",(BF8/Q8)))</f>
        <v>0.125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2</v>
      </c>
      <c r="BP8" s="117">
        <f>IF(Q8=0,"",IF(BO8=0,"",(BO8/Q8)))</f>
        <v>0.25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1</v>
      </c>
      <c r="BY8" s="124">
        <f>IF(Q8=0,"",IF(BX8=0,"",(BX8/Q8)))</f>
        <v>0.125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147</v>
      </c>
      <c r="C9" s="184" t="s">
        <v>134</v>
      </c>
      <c r="D9" s="184"/>
      <c r="E9" s="184"/>
      <c r="F9" s="184"/>
      <c r="G9" s="184" t="s">
        <v>66</v>
      </c>
      <c r="H9" s="87"/>
      <c r="I9" s="87"/>
      <c r="J9" s="87"/>
      <c r="K9" s="176"/>
      <c r="L9" s="79">
        <v>141</v>
      </c>
      <c r="M9" s="79">
        <v>102</v>
      </c>
      <c r="N9" s="79">
        <v>45</v>
      </c>
      <c r="O9" s="88">
        <v>50</v>
      </c>
      <c r="P9" s="89">
        <v>1</v>
      </c>
      <c r="Q9" s="90">
        <f>O9+P9</f>
        <v>51</v>
      </c>
      <c r="R9" s="80">
        <f>IFERROR(Q9/N9,"-")</f>
        <v>1.1333333333333</v>
      </c>
      <c r="S9" s="79">
        <v>10</v>
      </c>
      <c r="T9" s="79">
        <v>12</v>
      </c>
      <c r="U9" s="80">
        <f>IFERROR(T9/(Q9),"-")</f>
        <v>0.23529411764706</v>
      </c>
      <c r="V9" s="81"/>
      <c r="W9" s="82">
        <v>4</v>
      </c>
      <c r="X9" s="80">
        <f>IF(Q9=0,"-",W9/Q9)</f>
        <v>0.07843137254902</v>
      </c>
      <c r="Y9" s="181">
        <v>229000</v>
      </c>
      <c r="Z9" s="182">
        <f>IFERROR(Y9/Q9,"-")</f>
        <v>4490.1960784314</v>
      </c>
      <c r="AA9" s="182">
        <f>IFERROR(Y9/W9,"-")</f>
        <v>57250</v>
      </c>
      <c r="AB9" s="176"/>
      <c r="AC9" s="83"/>
      <c r="AD9" s="77"/>
      <c r="AE9" s="91">
        <v>3</v>
      </c>
      <c r="AF9" s="92">
        <f>IF(Q9=0,"",IF(AE9=0,"",(AE9/Q9)))</f>
        <v>0.058823529411765</v>
      </c>
      <c r="AG9" s="91"/>
      <c r="AH9" s="93">
        <f>IFERROR(AG9/AE9,"-")</f>
        <v>0</v>
      </c>
      <c r="AI9" s="94"/>
      <c r="AJ9" s="95">
        <f>IFERROR(AI9/AE9,"-")</f>
        <v>0</v>
      </c>
      <c r="AK9" s="96"/>
      <c r="AL9" s="96"/>
      <c r="AM9" s="96"/>
      <c r="AN9" s="97">
        <v>9</v>
      </c>
      <c r="AO9" s="98">
        <f>IF(Q9=0,"",IF(AN9=0,"",(AN9/Q9)))</f>
        <v>0.17647058823529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7</v>
      </c>
      <c r="AX9" s="104">
        <f>IF(Q9=0,"",IF(AW9=0,"",(AW9/Q9)))</f>
        <v>0.13725490196078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15</v>
      </c>
      <c r="BG9" s="110">
        <f>IF(Q9=0,"",IF(BF9=0,"",(BF9/Q9)))</f>
        <v>0.29411764705882</v>
      </c>
      <c r="BH9" s="109">
        <v>1</v>
      </c>
      <c r="BI9" s="111">
        <f>IFERROR(BH9/BF9,"-")</f>
        <v>0.066666666666667</v>
      </c>
      <c r="BJ9" s="112">
        <v>3000</v>
      </c>
      <c r="BK9" s="113">
        <f>IFERROR(BJ9/BF9,"-")</f>
        <v>200</v>
      </c>
      <c r="BL9" s="114">
        <v>1</v>
      </c>
      <c r="BM9" s="114"/>
      <c r="BN9" s="114"/>
      <c r="BO9" s="116">
        <v>13</v>
      </c>
      <c r="BP9" s="117">
        <f>IF(Q9=0,"",IF(BO9=0,"",(BO9/Q9)))</f>
        <v>0.25490196078431</v>
      </c>
      <c r="BQ9" s="118">
        <v>2</v>
      </c>
      <c r="BR9" s="119">
        <f>IFERROR(BQ9/BO9,"-")</f>
        <v>0.15384615384615</v>
      </c>
      <c r="BS9" s="120">
        <v>190000</v>
      </c>
      <c r="BT9" s="121">
        <f>IFERROR(BS9/BO9,"-")</f>
        <v>14615.384615385</v>
      </c>
      <c r="BU9" s="122">
        <v>1</v>
      </c>
      <c r="BV9" s="122"/>
      <c r="BW9" s="122">
        <v>1</v>
      </c>
      <c r="BX9" s="123">
        <v>4</v>
      </c>
      <c r="BY9" s="124">
        <f>IF(Q9=0,"",IF(BX9=0,"",(BX9/Q9)))</f>
        <v>0.07843137254902</v>
      </c>
      <c r="BZ9" s="125">
        <v>1</v>
      </c>
      <c r="CA9" s="126">
        <f>IFERROR(BZ9/BX9,"-")</f>
        <v>0.25</v>
      </c>
      <c r="CB9" s="127">
        <v>36000</v>
      </c>
      <c r="CC9" s="128">
        <f>IFERROR(CB9/BX9,"-")</f>
        <v>9000</v>
      </c>
      <c r="CD9" s="129"/>
      <c r="CE9" s="129"/>
      <c r="CF9" s="129">
        <v>1</v>
      </c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4</v>
      </c>
      <c r="CQ9" s="138">
        <v>229000</v>
      </c>
      <c r="CR9" s="138">
        <v>187000</v>
      </c>
      <c r="CS9" s="138"/>
      <c r="CT9" s="139" t="str">
        <f>IF(AND(CR9=0,CS9=0),"",IF(AND(CR9&lt;=100000,CS9&lt;=100000),"",IF(CR9/CQ9&gt;0.7,"男高",IF(CS9/CQ9&gt;0.7,"女高",""))))</f>
        <v>男高</v>
      </c>
    </row>
    <row r="10" spans="1:99">
      <c r="A10" s="78">
        <f>AC10</f>
        <v>0.29333333333333</v>
      </c>
      <c r="B10" s="184" t="s">
        <v>148</v>
      </c>
      <c r="C10" s="184" t="s">
        <v>134</v>
      </c>
      <c r="D10" s="184" t="s">
        <v>149</v>
      </c>
      <c r="E10" s="184" t="s">
        <v>136</v>
      </c>
      <c r="F10" s="184" t="s">
        <v>150</v>
      </c>
      <c r="G10" s="184" t="s">
        <v>138</v>
      </c>
      <c r="H10" s="87" t="s">
        <v>151</v>
      </c>
      <c r="I10" s="87" t="s">
        <v>152</v>
      </c>
      <c r="J10" s="87" t="s">
        <v>153</v>
      </c>
      <c r="K10" s="176">
        <v>75000</v>
      </c>
      <c r="L10" s="79">
        <v>10</v>
      </c>
      <c r="M10" s="79">
        <v>0</v>
      </c>
      <c r="N10" s="79">
        <v>49</v>
      </c>
      <c r="O10" s="88">
        <v>3</v>
      </c>
      <c r="P10" s="89">
        <v>0</v>
      </c>
      <c r="Q10" s="90">
        <f>O10+P10</f>
        <v>3</v>
      </c>
      <c r="R10" s="80">
        <f>IFERROR(Q10/N10,"-")</f>
        <v>0.061224489795918</v>
      </c>
      <c r="S10" s="79">
        <v>1</v>
      </c>
      <c r="T10" s="79">
        <v>0</v>
      </c>
      <c r="U10" s="80">
        <f>IFERROR(T10/(Q10),"-")</f>
        <v>0</v>
      </c>
      <c r="V10" s="81">
        <f>IFERROR(K10/SUM(Q10:Q11),"-")</f>
        <v>1666.6666666667</v>
      </c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>
        <f>SUM(Y10:Y11)-SUM(K10:K11)</f>
        <v>-53000</v>
      </c>
      <c r="AC10" s="83">
        <f>SUM(Y10:Y11)/SUM(K10:K11)</f>
        <v>0.29333333333333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1</v>
      </c>
      <c r="BG10" s="110">
        <f>IF(Q10=0,"",IF(BF10=0,"",(BF10/Q10)))</f>
        <v>0.33333333333333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2</v>
      </c>
      <c r="BP10" s="117">
        <f>IF(Q10=0,"",IF(BO10=0,"",(BO10/Q10)))</f>
        <v>0.66666666666667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154</v>
      </c>
      <c r="C11" s="184" t="s">
        <v>134</v>
      </c>
      <c r="D11" s="184"/>
      <c r="E11" s="184"/>
      <c r="F11" s="184"/>
      <c r="G11" s="184" t="s">
        <v>66</v>
      </c>
      <c r="H11" s="87"/>
      <c r="I11" s="87"/>
      <c r="J11" s="87"/>
      <c r="K11" s="176"/>
      <c r="L11" s="79">
        <v>216</v>
      </c>
      <c r="M11" s="79">
        <v>157</v>
      </c>
      <c r="N11" s="79">
        <v>23</v>
      </c>
      <c r="O11" s="88">
        <v>42</v>
      </c>
      <c r="P11" s="89">
        <v>0</v>
      </c>
      <c r="Q11" s="90">
        <f>O11+P11</f>
        <v>42</v>
      </c>
      <c r="R11" s="80">
        <f>IFERROR(Q11/N11,"-")</f>
        <v>1.8260869565217</v>
      </c>
      <c r="S11" s="79">
        <v>11</v>
      </c>
      <c r="T11" s="79">
        <v>5</v>
      </c>
      <c r="U11" s="80">
        <f>IFERROR(T11/(Q11),"-")</f>
        <v>0.11904761904762</v>
      </c>
      <c r="V11" s="81"/>
      <c r="W11" s="82">
        <v>4</v>
      </c>
      <c r="X11" s="80">
        <f>IF(Q11=0,"-",W11/Q11)</f>
        <v>0.095238095238095</v>
      </c>
      <c r="Y11" s="181">
        <v>22000</v>
      </c>
      <c r="Z11" s="182">
        <f>IFERROR(Y11/Q11,"-")</f>
        <v>523.80952380952</v>
      </c>
      <c r="AA11" s="182">
        <f>IFERROR(Y11/W11,"-")</f>
        <v>5500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4</v>
      </c>
      <c r="AO11" s="98">
        <f>IF(Q11=0,"",IF(AN11=0,"",(AN11/Q11)))</f>
        <v>0.095238095238095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>
        <v>7</v>
      </c>
      <c r="AX11" s="104">
        <f>IF(Q11=0,"",IF(AW11=0,"",(AW11/Q11)))</f>
        <v>0.16666666666667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10</v>
      </c>
      <c r="BG11" s="110">
        <f>IF(Q11=0,"",IF(BF11=0,"",(BF11/Q11)))</f>
        <v>0.23809523809524</v>
      </c>
      <c r="BH11" s="109">
        <v>1</v>
      </c>
      <c r="BI11" s="111">
        <f>IFERROR(BH11/BF11,"-")</f>
        <v>0.1</v>
      </c>
      <c r="BJ11" s="112">
        <v>3000</v>
      </c>
      <c r="BK11" s="113">
        <f>IFERROR(BJ11/BF11,"-")</f>
        <v>300</v>
      </c>
      <c r="BL11" s="114">
        <v>1</v>
      </c>
      <c r="BM11" s="114"/>
      <c r="BN11" s="114"/>
      <c r="BO11" s="116">
        <v>13</v>
      </c>
      <c r="BP11" s="117">
        <f>IF(Q11=0,"",IF(BO11=0,"",(BO11/Q11)))</f>
        <v>0.30952380952381</v>
      </c>
      <c r="BQ11" s="118">
        <v>2</v>
      </c>
      <c r="BR11" s="119">
        <f>IFERROR(BQ11/BO11,"-")</f>
        <v>0.15384615384615</v>
      </c>
      <c r="BS11" s="120">
        <v>11000</v>
      </c>
      <c r="BT11" s="121">
        <f>IFERROR(BS11/BO11,"-")</f>
        <v>846.15384615385</v>
      </c>
      <c r="BU11" s="122">
        <v>1</v>
      </c>
      <c r="BV11" s="122">
        <v>1</v>
      </c>
      <c r="BW11" s="122"/>
      <c r="BX11" s="123">
        <v>7</v>
      </c>
      <c r="BY11" s="124">
        <f>IF(Q11=0,"",IF(BX11=0,"",(BX11/Q11)))</f>
        <v>0.16666666666667</v>
      </c>
      <c r="BZ11" s="125">
        <v>1</v>
      </c>
      <c r="CA11" s="126">
        <f>IFERROR(BZ11/BX11,"-")</f>
        <v>0.14285714285714</v>
      </c>
      <c r="CB11" s="127">
        <v>8000</v>
      </c>
      <c r="CC11" s="128">
        <f>IFERROR(CB11/BX11,"-")</f>
        <v>1142.8571428571</v>
      </c>
      <c r="CD11" s="129"/>
      <c r="CE11" s="129">
        <v>1</v>
      </c>
      <c r="CF11" s="129"/>
      <c r="CG11" s="130">
        <v>1</v>
      </c>
      <c r="CH11" s="131">
        <f>IF(Q11=0,"",IF(CG11=0,"",(CG11/Q11)))</f>
        <v>0.023809523809524</v>
      </c>
      <c r="CI11" s="132"/>
      <c r="CJ11" s="133">
        <f>IFERROR(CI11/CG11,"-")</f>
        <v>0</v>
      </c>
      <c r="CK11" s="134"/>
      <c r="CL11" s="135">
        <f>IFERROR(CK11/CG11,"-")</f>
        <v>0</v>
      </c>
      <c r="CM11" s="136"/>
      <c r="CN11" s="136"/>
      <c r="CO11" s="136"/>
      <c r="CP11" s="137">
        <v>4</v>
      </c>
      <c r="CQ11" s="138">
        <v>22000</v>
      </c>
      <c r="CR11" s="138">
        <v>8000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8.6615384615385</v>
      </c>
      <c r="B12" s="184" t="s">
        <v>155</v>
      </c>
      <c r="C12" s="184" t="s">
        <v>134</v>
      </c>
      <c r="D12" s="184" t="s">
        <v>156</v>
      </c>
      <c r="E12" s="184" t="s">
        <v>136</v>
      </c>
      <c r="F12" s="184" t="s">
        <v>157</v>
      </c>
      <c r="G12" s="184" t="s">
        <v>138</v>
      </c>
      <c r="H12" s="87" t="s">
        <v>158</v>
      </c>
      <c r="I12" s="87" t="s">
        <v>159</v>
      </c>
      <c r="J12" s="87" t="s">
        <v>160</v>
      </c>
      <c r="K12" s="176">
        <v>65000</v>
      </c>
      <c r="L12" s="79">
        <v>0</v>
      </c>
      <c r="M12" s="79">
        <v>0</v>
      </c>
      <c r="N12" s="79">
        <v>2</v>
      </c>
      <c r="O12" s="88">
        <v>0</v>
      </c>
      <c r="P12" s="89">
        <v>0</v>
      </c>
      <c r="Q12" s="90">
        <f>O12+P12</f>
        <v>0</v>
      </c>
      <c r="R12" s="80">
        <f>IFERROR(Q12/N12,"-")</f>
        <v>0</v>
      </c>
      <c r="S12" s="79">
        <v>0</v>
      </c>
      <c r="T12" s="79">
        <v>0</v>
      </c>
      <c r="U12" s="80" t="str">
        <f>IFERROR(T12/(Q12),"-")</f>
        <v>-</v>
      </c>
      <c r="V12" s="81">
        <f>IFERROR(K12/SUM(Q12:Q13),"-")</f>
        <v>4062.5</v>
      </c>
      <c r="W12" s="82">
        <v>0</v>
      </c>
      <c r="X12" s="80" t="str">
        <f>IF(Q12=0,"-",W12/Q12)</f>
        <v>-</v>
      </c>
      <c r="Y12" s="181">
        <v>0</v>
      </c>
      <c r="Z12" s="182" t="str">
        <f>IFERROR(Y12/Q12,"-")</f>
        <v>-</v>
      </c>
      <c r="AA12" s="182" t="str">
        <f>IFERROR(Y12/W12,"-")</f>
        <v>-</v>
      </c>
      <c r="AB12" s="176">
        <f>SUM(Y12:Y13)-SUM(K12:K13)</f>
        <v>498000</v>
      </c>
      <c r="AC12" s="83">
        <f>SUM(Y12:Y13)/SUM(K12:K13)</f>
        <v>8.6615384615385</v>
      </c>
      <c r="AD12" s="77"/>
      <c r="AE12" s="91"/>
      <c r="AF12" s="92" t="str">
        <f>IF(Q12=0,"",IF(AE12=0,"",(AE12/Q12)))</f>
        <v/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 t="str">
        <f>IF(Q12=0,"",IF(AN12=0,"",(AN12/Q12)))</f>
        <v/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 t="str">
        <f>IF(Q12=0,"",IF(AW12=0,"",(AW12/Q12)))</f>
        <v/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 t="str">
        <f>IF(Q12=0,"",IF(BF12=0,"",(BF12/Q12)))</f>
        <v/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/>
      <c r="BP12" s="117" t="str">
        <f>IF(Q12=0,"",IF(BO12=0,"",(BO12/Q12)))</f>
        <v/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/>
      <c r="BY12" s="124" t="str">
        <f>IF(Q12=0,"",IF(BX12=0,"",(BX12/Q12)))</f>
        <v/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 t="str">
        <f>IF(Q12=0,"",IF(CG12=0,"",(CG12/Q12)))</f>
        <v/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161</v>
      </c>
      <c r="C13" s="184" t="s">
        <v>134</v>
      </c>
      <c r="D13" s="184"/>
      <c r="E13" s="184"/>
      <c r="F13" s="184"/>
      <c r="G13" s="184" t="s">
        <v>66</v>
      </c>
      <c r="H13" s="87"/>
      <c r="I13" s="87"/>
      <c r="J13" s="87"/>
      <c r="K13" s="176"/>
      <c r="L13" s="79">
        <v>59</v>
      </c>
      <c r="M13" s="79">
        <v>49</v>
      </c>
      <c r="N13" s="79">
        <v>11</v>
      </c>
      <c r="O13" s="88">
        <v>16</v>
      </c>
      <c r="P13" s="89">
        <v>0</v>
      </c>
      <c r="Q13" s="90">
        <f>O13+P13</f>
        <v>16</v>
      </c>
      <c r="R13" s="80">
        <f>IFERROR(Q13/N13,"-")</f>
        <v>1.4545454545455</v>
      </c>
      <c r="S13" s="79">
        <v>5</v>
      </c>
      <c r="T13" s="79">
        <v>3</v>
      </c>
      <c r="U13" s="80">
        <f>IFERROR(T13/(Q13),"-")</f>
        <v>0.1875</v>
      </c>
      <c r="V13" s="81"/>
      <c r="W13" s="82">
        <v>2</v>
      </c>
      <c r="X13" s="80">
        <f>IF(Q13=0,"-",W13/Q13)</f>
        <v>0.125</v>
      </c>
      <c r="Y13" s="181">
        <v>563000</v>
      </c>
      <c r="Z13" s="182">
        <f>IFERROR(Y13/Q13,"-")</f>
        <v>35187.5</v>
      </c>
      <c r="AA13" s="182">
        <f>IFERROR(Y13/W13,"-")</f>
        <v>281500</v>
      </c>
      <c r="AB13" s="176"/>
      <c r="AC13" s="83"/>
      <c r="AD13" s="77"/>
      <c r="AE13" s="91">
        <v>1</v>
      </c>
      <c r="AF13" s="92">
        <f>IF(Q13=0,"",IF(AE13=0,"",(AE13/Q13)))</f>
        <v>0.0625</v>
      </c>
      <c r="AG13" s="91"/>
      <c r="AH13" s="93">
        <f>IFERROR(AG13/AE13,"-")</f>
        <v>0</v>
      </c>
      <c r="AI13" s="94"/>
      <c r="AJ13" s="95">
        <f>IFERROR(AI13/AE13,"-")</f>
        <v>0</v>
      </c>
      <c r="AK13" s="96"/>
      <c r="AL13" s="96"/>
      <c r="AM13" s="96"/>
      <c r="AN13" s="97">
        <v>5</v>
      </c>
      <c r="AO13" s="98">
        <f>IF(Q13=0,"",IF(AN13=0,"",(AN13/Q13)))</f>
        <v>0.3125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>
        <v>1</v>
      </c>
      <c r="AX13" s="104">
        <f>IF(Q13=0,"",IF(AW13=0,"",(AW13/Q13)))</f>
        <v>0.0625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1</v>
      </c>
      <c r="BG13" s="110">
        <f>IF(Q13=0,"",IF(BF13=0,"",(BF13/Q13)))</f>
        <v>0.0625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4</v>
      </c>
      <c r="BP13" s="117">
        <f>IF(Q13=0,"",IF(BO13=0,"",(BO13/Q13)))</f>
        <v>0.25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2</v>
      </c>
      <c r="BY13" s="124">
        <f>IF(Q13=0,"",IF(BX13=0,"",(BX13/Q13)))</f>
        <v>0.125</v>
      </c>
      <c r="BZ13" s="125">
        <v>2</v>
      </c>
      <c r="CA13" s="126">
        <f>IFERROR(BZ13/BX13,"-")</f>
        <v>1</v>
      </c>
      <c r="CB13" s="127">
        <v>563000</v>
      </c>
      <c r="CC13" s="128">
        <f>IFERROR(CB13/BX13,"-")</f>
        <v>281500</v>
      </c>
      <c r="CD13" s="129">
        <v>1</v>
      </c>
      <c r="CE13" s="129"/>
      <c r="CF13" s="129">
        <v>1</v>
      </c>
      <c r="CG13" s="130">
        <v>2</v>
      </c>
      <c r="CH13" s="131">
        <f>IF(Q13=0,"",IF(CG13=0,"",(CG13/Q13)))</f>
        <v>0.125</v>
      </c>
      <c r="CI13" s="132"/>
      <c r="CJ13" s="133">
        <f>IFERROR(CI13/CG13,"-")</f>
        <v>0</v>
      </c>
      <c r="CK13" s="134"/>
      <c r="CL13" s="135">
        <f>IFERROR(CK13/CG13,"-")</f>
        <v>0</v>
      </c>
      <c r="CM13" s="136"/>
      <c r="CN13" s="136"/>
      <c r="CO13" s="136"/>
      <c r="CP13" s="137">
        <v>2</v>
      </c>
      <c r="CQ13" s="138">
        <v>563000</v>
      </c>
      <c r="CR13" s="138">
        <v>560000</v>
      </c>
      <c r="CS13" s="138"/>
      <c r="CT13" s="139" t="str">
        <f>IF(AND(CR13=0,CS13=0),"",IF(AND(CR13&lt;=100000,CS13&lt;=100000),"",IF(CR13/CQ13&gt;0.7,"男高",IF(CS13/CQ13&gt;0.7,"女高",""))))</f>
        <v>男高</v>
      </c>
    </row>
    <row r="14" spans="1:99">
      <c r="A14" s="30"/>
      <c r="B14" s="84"/>
      <c r="C14" s="84"/>
      <c r="D14" s="85"/>
      <c r="E14" s="85"/>
      <c r="F14" s="85"/>
      <c r="G14" s="86"/>
      <c r="H14" s="87"/>
      <c r="I14" s="87"/>
      <c r="J14" s="87"/>
      <c r="K14" s="177"/>
      <c r="L14" s="34"/>
      <c r="M14" s="34"/>
      <c r="N14" s="31"/>
      <c r="O14" s="23"/>
      <c r="P14" s="23"/>
      <c r="Q14" s="23"/>
      <c r="R14" s="32"/>
      <c r="S14" s="32"/>
      <c r="T14" s="23"/>
      <c r="U14" s="32"/>
      <c r="V14" s="25"/>
      <c r="W14" s="25"/>
      <c r="X14" s="25"/>
      <c r="Y14" s="183"/>
      <c r="Z14" s="183"/>
      <c r="AA14" s="183"/>
      <c r="AB14" s="183"/>
      <c r="AC14" s="33"/>
      <c r="AD14" s="57"/>
      <c r="AE14" s="61"/>
      <c r="AF14" s="62"/>
      <c r="AG14" s="61"/>
      <c r="AH14" s="65"/>
      <c r="AI14" s="66"/>
      <c r="AJ14" s="67"/>
      <c r="AK14" s="68"/>
      <c r="AL14" s="68"/>
      <c r="AM14" s="68"/>
      <c r="AN14" s="61"/>
      <c r="AO14" s="62"/>
      <c r="AP14" s="61"/>
      <c r="AQ14" s="65"/>
      <c r="AR14" s="66"/>
      <c r="AS14" s="67"/>
      <c r="AT14" s="68"/>
      <c r="AU14" s="68"/>
      <c r="AV14" s="68"/>
      <c r="AW14" s="61"/>
      <c r="AX14" s="62"/>
      <c r="AY14" s="61"/>
      <c r="AZ14" s="65"/>
      <c r="BA14" s="66"/>
      <c r="BB14" s="67"/>
      <c r="BC14" s="68"/>
      <c r="BD14" s="68"/>
      <c r="BE14" s="68"/>
      <c r="BF14" s="61"/>
      <c r="BG14" s="62"/>
      <c r="BH14" s="61"/>
      <c r="BI14" s="65"/>
      <c r="BJ14" s="66"/>
      <c r="BK14" s="67"/>
      <c r="BL14" s="68"/>
      <c r="BM14" s="68"/>
      <c r="BN14" s="68"/>
      <c r="BO14" s="63"/>
      <c r="BP14" s="64"/>
      <c r="BQ14" s="61"/>
      <c r="BR14" s="65"/>
      <c r="BS14" s="66"/>
      <c r="BT14" s="67"/>
      <c r="BU14" s="68"/>
      <c r="BV14" s="68"/>
      <c r="BW14" s="68"/>
      <c r="BX14" s="63"/>
      <c r="BY14" s="64"/>
      <c r="BZ14" s="61"/>
      <c r="CA14" s="65"/>
      <c r="CB14" s="66"/>
      <c r="CC14" s="67"/>
      <c r="CD14" s="68"/>
      <c r="CE14" s="68"/>
      <c r="CF14" s="68"/>
      <c r="CG14" s="63"/>
      <c r="CH14" s="64"/>
      <c r="CI14" s="61"/>
      <c r="CJ14" s="65"/>
      <c r="CK14" s="66"/>
      <c r="CL14" s="67"/>
      <c r="CM14" s="68"/>
      <c r="CN14" s="68"/>
      <c r="CO14" s="68"/>
      <c r="CP14" s="69"/>
      <c r="CQ14" s="66"/>
      <c r="CR14" s="66"/>
      <c r="CS14" s="66"/>
      <c r="CT14" s="70"/>
    </row>
    <row r="15" spans="1:99">
      <c r="A15" s="30"/>
      <c r="B15" s="37"/>
      <c r="C15" s="37"/>
      <c r="D15" s="21"/>
      <c r="E15" s="21"/>
      <c r="F15" s="21"/>
      <c r="G15" s="22"/>
      <c r="H15" s="36"/>
      <c r="I15" s="36"/>
      <c r="J15" s="73"/>
      <c r="K15" s="178"/>
      <c r="L15" s="34"/>
      <c r="M15" s="34"/>
      <c r="N15" s="31"/>
      <c r="O15" s="23"/>
      <c r="P15" s="23"/>
      <c r="Q15" s="23"/>
      <c r="R15" s="32"/>
      <c r="S15" s="32"/>
      <c r="T15" s="23"/>
      <c r="U15" s="32"/>
      <c r="V15" s="25"/>
      <c r="W15" s="25"/>
      <c r="X15" s="25"/>
      <c r="Y15" s="183"/>
      <c r="Z15" s="183"/>
      <c r="AA15" s="183"/>
      <c r="AB15" s="183"/>
      <c r="AC15" s="33"/>
      <c r="AD15" s="59"/>
      <c r="AE15" s="61"/>
      <c r="AF15" s="62"/>
      <c r="AG15" s="61"/>
      <c r="AH15" s="65"/>
      <c r="AI15" s="66"/>
      <c r="AJ15" s="67"/>
      <c r="AK15" s="68"/>
      <c r="AL15" s="68"/>
      <c r="AM15" s="68"/>
      <c r="AN15" s="61"/>
      <c r="AO15" s="62"/>
      <c r="AP15" s="61"/>
      <c r="AQ15" s="65"/>
      <c r="AR15" s="66"/>
      <c r="AS15" s="67"/>
      <c r="AT15" s="68"/>
      <c r="AU15" s="68"/>
      <c r="AV15" s="68"/>
      <c r="AW15" s="61"/>
      <c r="AX15" s="62"/>
      <c r="AY15" s="61"/>
      <c r="AZ15" s="65"/>
      <c r="BA15" s="66"/>
      <c r="BB15" s="67"/>
      <c r="BC15" s="68"/>
      <c r="BD15" s="68"/>
      <c r="BE15" s="68"/>
      <c r="BF15" s="61"/>
      <c r="BG15" s="62"/>
      <c r="BH15" s="61"/>
      <c r="BI15" s="65"/>
      <c r="BJ15" s="66"/>
      <c r="BK15" s="67"/>
      <c r="BL15" s="68"/>
      <c r="BM15" s="68"/>
      <c r="BN15" s="68"/>
      <c r="BO15" s="63"/>
      <c r="BP15" s="64"/>
      <c r="BQ15" s="61"/>
      <c r="BR15" s="65"/>
      <c r="BS15" s="66"/>
      <c r="BT15" s="67"/>
      <c r="BU15" s="68"/>
      <c r="BV15" s="68"/>
      <c r="BW15" s="68"/>
      <c r="BX15" s="63"/>
      <c r="BY15" s="64"/>
      <c r="BZ15" s="61"/>
      <c r="CA15" s="65"/>
      <c r="CB15" s="66"/>
      <c r="CC15" s="67"/>
      <c r="CD15" s="68"/>
      <c r="CE15" s="68"/>
      <c r="CF15" s="68"/>
      <c r="CG15" s="63"/>
      <c r="CH15" s="64"/>
      <c r="CI15" s="61"/>
      <c r="CJ15" s="65"/>
      <c r="CK15" s="66"/>
      <c r="CL15" s="67"/>
      <c r="CM15" s="68"/>
      <c r="CN15" s="68"/>
      <c r="CO15" s="68"/>
      <c r="CP15" s="69"/>
      <c r="CQ15" s="66"/>
      <c r="CR15" s="66"/>
      <c r="CS15" s="66"/>
      <c r="CT15" s="70"/>
    </row>
    <row r="16" spans="1:99">
      <c r="A16" s="19">
        <f>AC16</f>
        <v>2.9566666666667</v>
      </c>
      <c r="B16" s="39"/>
      <c r="C16" s="39"/>
      <c r="D16" s="39"/>
      <c r="E16" s="39"/>
      <c r="F16" s="39"/>
      <c r="G16" s="39"/>
      <c r="H16" s="40" t="s">
        <v>162</v>
      </c>
      <c r="I16" s="40"/>
      <c r="J16" s="40"/>
      <c r="K16" s="179">
        <f>SUM(K6:K15)</f>
        <v>300000</v>
      </c>
      <c r="L16" s="41">
        <f>SUM(L6:L15)</f>
        <v>536</v>
      </c>
      <c r="M16" s="41">
        <f>SUM(M6:M15)</f>
        <v>364</v>
      </c>
      <c r="N16" s="41">
        <f>SUM(N6:N15)</f>
        <v>268</v>
      </c>
      <c r="O16" s="41">
        <f>SUM(O6:O15)</f>
        <v>145</v>
      </c>
      <c r="P16" s="41">
        <f>SUM(P6:P15)</f>
        <v>1</v>
      </c>
      <c r="Q16" s="41">
        <f>SUM(Q6:Q15)</f>
        <v>146</v>
      </c>
      <c r="R16" s="42">
        <f>IFERROR(Q16/N16,"-")</f>
        <v>0.54477611940299</v>
      </c>
      <c r="S16" s="76">
        <f>SUM(S6:S15)</f>
        <v>36</v>
      </c>
      <c r="T16" s="76">
        <f>SUM(T6:T15)</f>
        <v>25</v>
      </c>
      <c r="U16" s="42">
        <f>IFERROR(S16/Q16,"-")</f>
        <v>0.24657534246575</v>
      </c>
      <c r="V16" s="43">
        <f>IFERROR(K16/Q16,"-")</f>
        <v>2054.7945205479</v>
      </c>
      <c r="W16" s="44">
        <f>SUM(W6:W15)</f>
        <v>13</v>
      </c>
      <c r="X16" s="42">
        <f>IFERROR(W16/Q16,"-")</f>
        <v>0.089041095890411</v>
      </c>
      <c r="Y16" s="179">
        <f>SUM(Y6:Y15)</f>
        <v>887000</v>
      </c>
      <c r="Z16" s="179">
        <f>IFERROR(Y16/Q16,"-")</f>
        <v>6075.3424657534</v>
      </c>
      <c r="AA16" s="179">
        <f>IFERROR(Y16/W16,"-")</f>
        <v>68230.769230769</v>
      </c>
      <c r="AB16" s="179">
        <f>Y16-K16</f>
        <v>587000</v>
      </c>
      <c r="AC16" s="45">
        <f>Y16/K16</f>
        <v>2.9566666666667</v>
      </c>
      <c r="AD16" s="58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