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VD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<sst xmlns="http://schemas.openxmlformats.org/spreadsheetml/2006/main" uniqueCount="87">
  <si>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02月</t>
  </si>
  <si>
    <t>どきどき</t>
  </si>
  <si>
    <t>最終更新日</t>
  </si>
  <si>
    <t>05月28日</t>
  </si>
  <si>
    <t>年齢分布（才）</t>
  </si>
  <si>
    <t>入金者
合計</t>
  </si>
  <si>
    <t>課金額計</t>
  </si>
  <si>
    <t>高額check</t>
  </si>
  <si>
    <t>●DVD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</si>
  <si>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</si>
  <si>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</si>
  <si>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</si>
  <si>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</si>
  <si>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</si>
  <si>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</si>
  <si>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</si>
  <si>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</si>
  <si>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</si>
  <si>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</si>
  <si>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</si>
  <si>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</si>
  <si>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</si>
  <si>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</si>
  <si>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</si>
  <si>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</si>
  <si>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</si>
  <si>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</si>
  <si>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</si>
  <si>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</si>
  <si>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</si>
  <si>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</si>
  <si>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</si>
  <si>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</si>
  <si>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</si>
  <si>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</si>
  <si>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</si>
  <si>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</si>
  <si>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</si>
  <si>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</si>
  <si>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</si>
  <si>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</si>
  <si>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</si>
  <si>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</si>
  <si>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</si>
  <si>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</si>
  <si>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</si>
  <si>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</si>
  <si>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</si>
  <si>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</si>
  <si>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</si>
  <si>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</si>
  <si>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</si>
  <si>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</si>
  <si>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</si>
  <si>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</si>
  <si>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</si>
  <si>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</si>
  <si>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pk171</t>
  </si>
  <si>
    <t>アドライヴ</t>
  </si>
  <si>
    <t>ぶんか社</t>
  </si>
  <si>
    <t>DVD漫画たかし</t>
  </si>
  <si>
    <t>lp02</t>
  </si>
  <si>
    <t>EXCITING MAX!SPECIAL</t>
  </si>
  <si>
    <t>DVD袋裏1C+コンテンツ枠</t>
  </si>
  <si>
    <t>2月12日(火)</t>
  </si>
  <si>
    <t>pk172</t>
  </si>
  <si>
    <t>空電</t>
  </si>
  <si>
    <t>pk173</t>
  </si>
  <si>
    <t>ダイアプレス</t>
  </si>
  <si>
    <t>B5、日版PB、700円</t>
  </si>
  <si>
    <t>絶対!!制服主義</t>
  </si>
  <si>
    <t>DVD袋表4C</t>
  </si>
  <si>
    <t>2月15日(金)</t>
  </si>
  <si>
    <t>pk174</t>
  </si>
  <si>
    <t>pk175</t>
  </si>
  <si>
    <t>B5、700円</t>
  </si>
  <si>
    <t>昭和婦人 濡れポルノ</t>
  </si>
  <si>
    <t>2月22日(金)</t>
  </si>
  <si>
    <t>pk176</t>
  </si>
  <si>
    <t>pk177</t>
  </si>
  <si>
    <t>三和出版</t>
  </si>
  <si>
    <t>A4変形、CVS、1750円、7万部</t>
  </si>
  <si>
    <t>S級素人 人妻ランジェリー</t>
  </si>
  <si>
    <t>DVD貼付け面4C1/3P</t>
  </si>
  <si>
    <t>2月25日(月)</t>
  </si>
  <si>
    <t>pk178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</si>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</sst>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3.3675675675676</v>
      </c>
      <c r="B6" s="184" t="s">
        <v>57</v>
      </c>
      <c r="C6" s="184" t="s">
        <v>58</v>
      </c>
      <c r="D6" s="184" t="s">
        <v>59</v>
      </c>
      <c r="E6" s="184" t="s">
        <v>60</v>
      </c>
      <c r="F6" s="184"/>
      <c r="G6" s="184" t="s">
        <v>61</v>
      </c>
      <c r="H6" s="87" t="s">
        <v>62</v>
      </c>
      <c r="I6" s="87" t="s">
        <v>63</v>
      </c>
      <c r="J6" s="87" t="s">
        <v>64</v>
      </c>
      <c r="K6" s="176">
        <v>185000</v>
      </c>
      <c r="L6" s="79">
        <v>34</v>
      </c>
      <c r="M6" s="79">
        <v>0</v>
      </c>
      <c r="N6" s="79">
        <v>150</v>
      </c>
      <c r="O6" s="88">
        <v>18</v>
      </c>
      <c r="P6" s="89">
        <v>1</v>
      </c>
      <c r="Q6" s="90">
        <f>O6+P6</f>
        <v>19</v>
      </c>
      <c r="R6" s="80">
        <f>IFERROR(Q6/N6,"-")</f>
        <v>0.12666666666667</v>
      </c>
      <c r="S6" s="79">
        <v>3</v>
      </c>
      <c r="T6" s="79">
        <v>6</v>
      </c>
      <c r="U6" s="80">
        <f>IFERROR(T6/(Q6),"-")</f>
        <v>0.31578947368421</v>
      </c>
      <c r="V6" s="81">
        <f>IFERROR(K6/SUM(Q6:Q7),"-")</f>
        <v>1968.085106383</v>
      </c>
      <c r="W6" s="82">
        <v>2</v>
      </c>
      <c r="X6" s="80">
        <f>IF(Q6=0,"-",W6/Q6)</f>
        <v>0.10526315789474</v>
      </c>
      <c r="Y6" s="181">
        <v>18000</v>
      </c>
      <c r="Z6" s="182">
        <f>IFERROR(Y6/Q6,"-")</f>
        <v>947.36842105263</v>
      </c>
      <c r="AA6" s="182">
        <f>IFERROR(Y6/W6,"-")</f>
        <v>9000</v>
      </c>
      <c r="AB6" s="176">
        <f>SUM(Y6:Y7)-SUM(K6:K7)</f>
        <v>438000</v>
      </c>
      <c r="AC6" s="83">
        <f>SUM(Y6:Y7)/SUM(K6:K7)</f>
        <v>3.3675675675676</v>
      </c>
      <c r="AD6" s="77"/>
      <c r="AE6" s="91">
        <v>1</v>
      </c>
      <c r="AF6" s="92">
        <f>IF(Q6=0,"",IF(AE6=0,"",(AE6/Q6)))</f>
        <v>0.052631578947368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3</v>
      </c>
      <c r="AO6" s="98">
        <f>IF(Q6=0,"",IF(AN6=0,"",(AN6/Q6)))</f>
        <v>0.15789473684211</v>
      </c>
      <c r="AP6" s="97">
        <v>1</v>
      </c>
      <c r="AQ6" s="99">
        <f>IFERROR(AP6/AN6,"-")</f>
        <v>0.33333333333333</v>
      </c>
      <c r="AR6" s="100">
        <v>15000</v>
      </c>
      <c r="AS6" s="101">
        <f>IFERROR(AR6/AN6,"-")</f>
        <v>5000</v>
      </c>
      <c r="AT6" s="102"/>
      <c r="AU6" s="102"/>
      <c r="AV6" s="102">
        <v>1</v>
      </c>
      <c r="AW6" s="103">
        <v>5</v>
      </c>
      <c r="AX6" s="104">
        <f>IF(Q6=0,"",IF(AW6=0,"",(AW6/Q6)))</f>
        <v>0.26315789473684</v>
      </c>
      <c r="AY6" s="103">
        <v>1</v>
      </c>
      <c r="AZ6" s="105">
        <f>IFERROR(AY6/AW6,"-")</f>
        <v>0.2</v>
      </c>
      <c r="BA6" s="106">
        <v>3000</v>
      </c>
      <c r="BB6" s="107">
        <f>IFERROR(BA6/AW6,"-")</f>
        <v>600</v>
      </c>
      <c r="BC6" s="108">
        <v>1</v>
      </c>
      <c r="BD6" s="108"/>
      <c r="BE6" s="108"/>
      <c r="BF6" s="109">
        <v>6</v>
      </c>
      <c r="BG6" s="110">
        <f>IF(Q6=0,"",IF(BF6=0,"",(BF6/Q6)))</f>
        <v>0.31578947368421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4</v>
      </c>
      <c r="BP6" s="117">
        <f>IF(Q6=0,"",IF(BO6=0,"",(BO6/Q6)))</f>
        <v>0.21052631578947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18000</v>
      </c>
      <c r="CR6" s="138">
        <v>15000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220</v>
      </c>
      <c r="M7" s="79">
        <v>182</v>
      </c>
      <c r="N7" s="79">
        <v>46</v>
      </c>
      <c r="O7" s="88">
        <v>73</v>
      </c>
      <c r="P7" s="89">
        <v>2</v>
      </c>
      <c r="Q7" s="90">
        <f>O7+P7</f>
        <v>75</v>
      </c>
      <c r="R7" s="80">
        <f>IFERROR(Q7/N7,"-")</f>
        <v>1.6304347826087</v>
      </c>
      <c r="S7" s="79">
        <v>15</v>
      </c>
      <c r="T7" s="79">
        <v>6</v>
      </c>
      <c r="U7" s="80">
        <f>IFERROR(T7/(Q7),"-")</f>
        <v>0.08</v>
      </c>
      <c r="V7" s="81"/>
      <c r="W7" s="82">
        <v>6</v>
      </c>
      <c r="X7" s="80">
        <f>IF(Q7=0,"-",W7/Q7)</f>
        <v>0.08</v>
      </c>
      <c r="Y7" s="181">
        <v>605000</v>
      </c>
      <c r="Z7" s="182">
        <f>IFERROR(Y7/Q7,"-")</f>
        <v>8066.6666666667</v>
      </c>
      <c r="AA7" s="182">
        <f>IFERROR(Y7/W7,"-")</f>
        <v>100833.33333333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10</v>
      </c>
      <c r="AO7" s="98">
        <f>IF(Q7=0,"",IF(AN7=0,"",(AN7/Q7)))</f>
        <v>0.13333333333333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10</v>
      </c>
      <c r="AX7" s="104">
        <f>IF(Q7=0,"",IF(AW7=0,"",(AW7/Q7)))</f>
        <v>0.13333333333333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19</v>
      </c>
      <c r="BG7" s="110">
        <f>IF(Q7=0,"",IF(BF7=0,"",(BF7/Q7)))</f>
        <v>0.25333333333333</v>
      </c>
      <c r="BH7" s="109">
        <v>2</v>
      </c>
      <c r="BI7" s="111">
        <f>IFERROR(BH7/BF7,"-")</f>
        <v>0.10526315789474</v>
      </c>
      <c r="BJ7" s="112">
        <v>32000</v>
      </c>
      <c r="BK7" s="113">
        <f>IFERROR(BJ7/BF7,"-")</f>
        <v>1684.2105263158</v>
      </c>
      <c r="BL7" s="114">
        <v>1</v>
      </c>
      <c r="BM7" s="114"/>
      <c r="BN7" s="114">
        <v>1</v>
      </c>
      <c r="BO7" s="116">
        <v>24</v>
      </c>
      <c r="BP7" s="117">
        <f>IF(Q7=0,"",IF(BO7=0,"",(BO7/Q7)))</f>
        <v>0.32</v>
      </c>
      <c r="BQ7" s="118">
        <v>2</v>
      </c>
      <c r="BR7" s="119">
        <f>IFERROR(BQ7/BO7,"-")</f>
        <v>0.083333333333333</v>
      </c>
      <c r="BS7" s="120">
        <v>13000</v>
      </c>
      <c r="BT7" s="121">
        <f>IFERROR(BS7/BO7,"-")</f>
        <v>541.66666666667</v>
      </c>
      <c r="BU7" s="122">
        <v>2</v>
      </c>
      <c r="BV7" s="122"/>
      <c r="BW7" s="122"/>
      <c r="BX7" s="123">
        <v>9</v>
      </c>
      <c r="BY7" s="124">
        <f>IF(Q7=0,"",IF(BX7=0,"",(BX7/Q7)))</f>
        <v>0.12</v>
      </c>
      <c r="BZ7" s="125">
        <v>2</v>
      </c>
      <c r="CA7" s="126">
        <f>IFERROR(BZ7/BX7,"-")</f>
        <v>0.22222222222222</v>
      </c>
      <c r="CB7" s="127">
        <v>560000</v>
      </c>
      <c r="CC7" s="128">
        <f>IFERROR(CB7/BX7,"-")</f>
        <v>62222.222222222</v>
      </c>
      <c r="CD7" s="129">
        <v>1</v>
      </c>
      <c r="CE7" s="129"/>
      <c r="CF7" s="129">
        <v>1</v>
      </c>
      <c r="CG7" s="130">
        <v>3</v>
      </c>
      <c r="CH7" s="131">
        <f>IF(Q7=0,"",IF(CG7=0,"",(CG7/Q7)))</f>
        <v>0.04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6</v>
      </c>
      <c r="CQ7" s="138">
        <v>605000</v>
      </c>
      <c r="CR7" s="138">
        <v>550000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0.0375</v>
      </c>
      <c r="B8" s="184" t="s">
        <v>67</v>
      </c>
      <c r="C8" s="184" t="s">
        <v>58</v>
      </c>
      <c r="D8" s="184" t="s">
        <v>68</v>
      </c>
      <c r="E8" s="184" t="s">
        <v>60</v>
      </c>
      <c r="F8" s="184" t="s">
        <v>69</v>
      </c>
      <c r="G8" s="184" t="s">
        <v>61</v>
      </c>
      <c r="H8" s="87" t="s">
        <v>70</v>
      </c>
      <c r="I8" s="87" t="s">
        <v>71</v>
      </c>
      <c r="J8" s="87" t="s">
        <v>72</v>
      </c>
      <c r="K8" s="176">
        <v>80000</v>
      </c>
      <c r="L8" s="79">
        <v>18</v>
      </c>
      <c r="M8" s="79">
        <v>0</v>
      </c>
      <c r="N8" s="79">
        <v>70</v>
      </c>
      <c r="O8" s="88">
        <v>7</v>
      </c>
      <c r="P8" s="89">
        <v>0</v>
      </c>
      <c r="Q8" s="90">
        <f>O8+P8</f>
        <v>7</v>
      </c>
      <c r="R8" s="80">
        <f>IFERROR(Q8/N8,"-")</f>
        <v>0.1</v>
      </c>
      <c r="S8" s="79">
        <v>0</v>
      </c>
      <c r="T8" s="79">
        <v>3</v>
      </c>
      <c r="U8" s="80">
        <f>IFERROR(T8/(Q8),"-")</f>
        <v>0.42857142857143</v>
      </c>
      <c r="V8" s="81">
        <f>IFERROR(K8/SUM(Q8:Q9),"-")</f>
        <v>1860.4651162791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-77000</v>
      </c>
      <c r="AC8" s="83">
        <f>SUM(Y8:Y9)/SUM(K8:K9)</f>
        <v>0.0375</v>
      </c>
      <c r="AD8" s="77"/>
      <c r="AE8" s="91">
        <v>1</v>
      </c>
      <c r="AF8" s="92">
        <f>IF(Q8=0,"",IF(AE8=0,"",(AE8/Q8)))</f>
        <v>0.14285714285714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1</v>
      </c>
      <c r="AO8" s="98">
        <f>IF(Q8=0,"",IF(AN8=0,"",(AN8/Q8)))</f>
        <v>0.14285714285714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3</v>
      </c>
      <c r="AX8" s="104">
        <f>IF(Q8=0,"",IF(AW8=0,"",(AW8/Q8)))</f>
        <v>0.42857142857143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1</v>
      </c>
      <c r="BG8" s="110">
        <f>IF(Q8=0,"",IF(BF8=0,"",(BF8/Q8)))</f>
        <v>0.14285714285714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0.14285714285714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73</v>
      </c>
      <c r="C9" s="184" t="s">
        <v>58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112</v>
      </c>
      <c r="M9" s="79">
        <v>83</v>
      </c>
      <c r="N9" s="79">
        <v>22</v>
      </c>
      <c r="O9" s="88">
        <v>34</v>
      </c>
      <c r="P9" s="89">
        <v>2</v>
      </c>
      <c r="Q9" s="90">
        <f>O9+P9</f>
        <v>36</v>
      </c>
      <c r="R9" s="80">
        <f>IFERROR(Q9/N9,"-")</f>
        <v>1.6363636363636</v>
      </c>
      <c r="S9" s="79">
        <v>9</v>
      </c>
      <c r="T9" s="79">
        <v>5</v>
      </c>
      <c r="U9" s="80">
        <f>IFERROR(T9/(Q9),"-")</f>
        <v>0.13888888888889</v>
      </c>
      <c r="V9" s="81"/>
      <c r="W9" s="82">
        <v>1</v>
      </c>
      <c r="X9" s="80">
        <f>IF(Q9=0,"-",W9/Q9)</f>
        <v>0.027777777777778</v>
      </c>
      <c r="Y9" s="181">
        <v>3000</v>
      </c>
      <c r="Z9" s="182">
        <f>IFERROR(Y9/Q9,"-")</f>
        <v>83.333333333333</v>
      </c>
      <c r="AA9" s="182">
        <f>IFERROR(Y9/W9,"-")</f>
        <v>3000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9</v>
      </c>
      <c r="AO9" s="98">
        <f>IF(Q9=0,"",IF(AN9=0,"",(AN9/Q9)))</f>
        <v>0.25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6</v>
      </c>
      <c r="AX9" s="104">
        <f>IF(Q9=0,"",IF(AW9=0,"",(AW9/Q9)))</f>
        <v>0.16666666666667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9</v>
      </c>
      <c r="BG9" s="110">
        <f>IF(Q9=0,"",IF(BF9=0,"",(BF9/Q9)))</f>
        <v>0.25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4</v>
      </c>
      <c r="BP9" s="117">
        <f>IF(Q9=0,"",IF(BO9=0,"",(BO9/Q9)))</f>
        <v>0.11111111111111</v>
      </c>
      <c r="BQ9" s="118">
        <v>1</v>
      </c>
      <c r="BR9" s="119">
        <f>IFERROR(BQ9/BO9,"-")</f>
        <v>0.25</v>
      </c>
      <c r="BS9" s="120">
        <v>3000</v>
      </c>
      <c r="BT9" s="121">
        <f>IFERROR(BS9/BO9,"-")</f>
        <v>750</v>
      </c>
      <c r="BU9" s="122">
        <v>1</v>
      </c>
      <c r="BV9" s="122"/>
      <c r="BW9" s="122"/>
      <c r="BX9" s="123">
        <v>6</v>
      </c>
      <c r="BY9" s="124">
        <f>IF(Q9=0,"",IF(BX9=0,"",(BX9/Q9)))</f>
        <v>0.16666666666667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2</v>
      </c>
      <c r="CH9" s="131">
        <f>IF(Q9=0,"",IF(CG9=0,"",(CG9/Q9)))</f>
        <v>0.055555555555556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1</v>
      </c>
      <c r="CQ9" s="138">
        <v>3000</v>
      </c>
      <c r="CR9" s="138">
        <v>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0.5625</v>
      </c>
      <c r="B10" s="184" t="s">
        <v>74</v>
      </c>
      <c r="C10" s="184" t="s">
        <v>58</v>
      </c>
      <c r="D10" s="184" t="s">
        <v>68</v>
      </c>
      <c r="E10" s="184" t="s">
        <v>60</v>
      </c>
      <c r="F10" s="184" t="s">
        <v>75</v>
      </c>
      <c r="G10" s="184" t="s">
        <v>61</v>
      </c>
      <c r="H10" s="87" t="s">
        <v>76</v>
      </c>
      <c r="I10" s="87" t="s">
        <v>71</v>
      </c>
      <c r="J10" s="87" t="s">
        <v>77</v>
      </c>
      <c r="K10" s="176">
        <v>80000</v>
      </c>
      <c r="L10" s="79">
        <v>10</v>
      </c>
      <c r="M10" s="79">
        <v>0</v>
      </c>
      <c r="N10" s="79">
        <v>36</v>
      </c>
      <c r="O10" s="88">
        <v>2</v>
      </c>
      <c r="P10" s="89">
        <v>0</v>
      </c>
      <c r="Q10" s="90">
        <f>O10+P10</f>
        <v>2</v>
      </c>
      <c r="R10" s="80">
        <f>IFERROR(Q10/N10,"-")</f>
        <v>0.055555555555556</v>
      </c>
      <c r="S10" s="79">
        <v>0</v>
      </c>
      <c r="T10" s="79">
        <v>0</v>
      </c>
      <c r="U10" s="80">
        <f>IFERROR(T10/(Q10),"-")</f>
        <v>0</v>
      </c>
      <c r="V10" s="81">
        <f>IFERROR(K10/SUM(Q10:Q11),"-")</f>
        <v>3478.2608695652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-35000</v>
      </c>
      <c r="AC10" s="83">
        <f>SUM(Y10:Y11)/SUM(K10:K11)</f>
        <v>0.5625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>
        <v>1</v>
      </c>
      <c r="BY10" s="124">
        <f>IF(Q10=0,"",IF(BX10=0,"",(BX10/Q10)))</f>
        <v>0.5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78</v>
      </c>
      <c r="C11" s="184" t="s">
        <v>58</v>
      </c>
      <c r="D11" s="184"/>
      <c r="E11" s="184"/>
      <c r="F11" s="184"/>
      <c r="G11" s="184" t="s">
        <v>66</v>
      </c>
      <c r="H11" s="87"/>
      <c r="I11" s="87"/>
      <c r="J11" s="87"/>
      <c r="K11" s="176"/>
      <c r="L11" s="79">
        <v>123</v>
      </c>
      <c r="M11" s="79">
        <v>86</v>
      </c>
      <c r="N11" s="79">
        <v>25</v>
      </c>
      <c r="O11" s="88">
        <v>20</v>
      </c>
      <c r="P11" s="89">
        <v>1</v>
      </c>
      <c r="Q11" s="90">
        <f>O11+P11</f>
        <v>21</v>
      </c>
      <c r="R11" s="80">
        <f>IFERROR(Q11/N11,"-")</f>
        <v>0.84</v>
      </c>
      <c r="S11" s="79">
        <v>6</v>
      </c>
      <c r="T11" s="79">
        <v>2</v>
      </c>
      <c r="U11" s="80">
        <f>IFERROR(T11/(Q11),"-")</f>
        <v>0.095238095238095</v>
      </c>
      <c r="V11" s="81"/>
      <c r="W11" s="82">
        <v>3</v>
      </c>
      <c r="X11" s="80">
        <f>IF(Q11=0,"-",W11/Q11)</f>
        <v>0.14285714285714</v>
      </c>
      <c r="Y11" s="181">
        <v>45000</v>
      </c>
      <c r="Z11" s="182">
        <f>IFERROR(Y11/Q11,"-")</f>
        <v>2142.8571428571</v>
      </c>
      <c r="AA11" s="182">
        <f>IFERROR(Y11/W11,"-")</f>
        <v>15000</v>
      </c>
      <c r="AB11" s="176"/>
      <c r="AC11" s="83"/>
      <c r="AD11" s="77"/>
      <c r="AE11" s="91">
        <v>1</v>
      </c>
      <c r="AF11" s="92">
        <f>IF(Q11=0,"",IF(AE11=0,"",(AE11/Q11)))</f>
        <v>0.047619047619048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1</v>
      </c>
      <c r="AO11" s="98">
        <f>IF(Q11=0,"",IF(AN11=0,"",(AN11/Q11)))</f>
        <v>0.047619047619048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2</v>
      </c>
      <c r="AX11" s="104">
        <f>IF(Q11=0,"",IF(AW11=0,"",(AW11/Q11)))</f>
        <v>0.095238095238095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1</v>
      </c>
      <c r="BG11" s="110">
        <f>IF(Q11=0,"",IF(BF11=0,"",(BF11/Q11)))</f>
        <v>0.047619047619048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11</v>
      </c>
      <c r="BP11" s="117">
        <f>IF(Q11=0,"",IF(BO11=0,"",(BO11/Q11)))</f>
        <v>0.52380952380952</v>
      </c>
      <c r="BQ11" s="118">
        <v>1</v>
      </c>
      <c r="BR11" s="119">
        <f>IFERROR(BQ11/BO11,"-")</f>
        <v>0.090909090909091</v>
      </c>
      <c r="BS11" s="120">
        <v>13000</v>
      </c>
      <c r="BT11" s="121">
        <f>IFERROR(BS11/BO11,"-")</f>
        <v>1181.8181818182</v>
      </c>
      <c r="BU11" s="122"/>
      <c r="BV11" s="122"/>
      <c r="BW11" s="122">
        <v>1</v>
      </c>
      <c r="BX11" s="123">
        <v>4</v>
      </c>
      <c r="BY11" s="124">
        <f>IF(Q11=0,"",IF(BX11=0,"",(BX11/Q11)))</f>
        <v>0.19047619047619</v>
      </c>
      <c r="BZ11" s="125">
        <v>1</v>
      </c>
      <c r="CA11" s="126">
        <f>IFERROR(BZ11/BX11,"-")</f>
        <v>0.25</v>
      </c>
      <c r="CB11" s="127">
        <v>3000</v>
      </c>
      <c r="CC11" s="128">
        <f>IFERROR(CB11/BX11,"-")</f>
        <v>750</v>
      </c>
      <c r="CD11" s="129">
        <v>1</v>
      </c>
      <c r="CE11" s="129"/>
      <c r="CF11" s="129"/>
      <c r="CG11" s="130">
        <v>1</v>
      </c>
      <c r="CH11" s="131">
        <f>IF(Q11=0,"",IF(CG11=0,"",(CG11/Q11)))</f>
        <v>0.047619047619048</v>
      </c>
      <c r="CI11" s="132">
        <v>1</v>
      </c>
      <c r="CJ11" s="133">
        <f>IFERROR(CI11/CG11,"-")</f>
        <v>1</v>
      </c>
      <c r="CK11" s="134">
        <v>29000</v>
      </c>
      <c r="CL11" s="135">
        <f>IFERROR(CK11/CG11,"-")</f>
        <v>29000</v>
      </c>
      <c r="CM11" s="136"/>
      <c r="CN11" s="136"/>
      <c r="CO11" s="136">
        <v>1</v>
      </c>
      <c r="CP11" s="137">
        <v>3</v>
      </c>
      <c r="CQ11" s="138">
        <v>45000</v>
      </c>
      <c r="CR11" s="138">
        <v>29000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1.5333333333333</v>
      </c>
      <c r="B12" s="184" t="s">
        <v>79</v>
      </c>
      <c r="C12" s="184" t="s">
        <v>58</v>
      </c>
      <c r="D12" s="184" t="s">
        <v>80</v>
      </c>
      <c r="E12" s="184" t="s">
        <v>60</v>
      </c>
      <c r="F12" s="184" t="s">
        <v>81</v>
      </c>
      <c r="G12" s="184" t="s">
        <v>61</v>
      </c>
      <c r="H12" s="87" t="s">
        <v>82</v>
      </c>
      <c r="I12" s="87" t="s">
        <v>83</v>
      </c>
      <c r="J12" s="87" t="s">
        <v>84</v>
      </c>
      <c r="K12" s="176">
        <v>120000</v>
      </c>
      <c r="L12" s="79">
        <v>17</v>
      </c>
      <c r="M12" s="79">
        <v>0</v>
      </c>
      <c r="N12" s="79">
        <v>63</v>
      </c>
      <c r="O12" s="88">
        <v>6</v>
      </c>
      <c r="P12" s="89">
        <v>0</v>
      </c>
      <c r="Q12" s="90">
        <f>O12+P12</f>
        <v>6</v>
      </c>
      <c r="R12" s="80">
        <f>IFERROR(Q12/N12,"-")</f>
        <v>0.095238095238095</v>
      </c>
      <c r="S12" s="79">
        <v>1</v>
      </c>
      <c r="T12" s="79">
        <v>3</v>
      </c>
      <c r="U12" s="80">
        <f>IFERROR(T12/(Q12),"-")</f>
        <v>0.5</v>
      </c>
      <c r="V12" s="81">
        <f>IFERROR(K12/SUM(Q12:Q13),"-")</f>
        <v>2307.6923076923</v>
      </c>
      <c r="W12" s="82">
        <v>1</v>
      </c>
      <c r="X12" s="80">
        <f>IF(Q12=0,"-",W12/Q12)</f>
        <v>0.16666666666667</v>
      </c>
      <c r="Y12" s="181">
        <v>8000</v>
      </c>
      <c r="Z12" s="182">
        <f>IFERROR(Y12/Q12,"-")</f>
        <v>1333.3333333333</v>
      </c>
      <c r="AA12" s="182">
        <f>IFERROR(Y12/W12,"-")</f>
        <v>8000</v>
      </c>
      <c r="AB12" s="176">
        <f>SUM(Y12:Y13)-SUM(K12:K13)</f>
        <v>64000</v>
      </c>
      <c r="AC12" s="83">
        <f>SUM(Y12:Y13)/SUM(K12:K13)</f>
        <v>1.5333333333333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2</v>
      </c>
      <c r="AO12" s="98">
        <f>IF(Q12=0,"",IF(AN12=0,"",(AN12/Q12)))</f>
        <v>0.33333333333333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1</v>
      </c>
      <c r="AX12" s="104">
        <f>IF(Q12=0,"",IF(AW12=0,"",(AW12/Q12)))</f>
        <v>0.16666666666667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1</v>
      </c>
      <c r="BG12" s="110">
        <f>IF(Q12=0,"",IF(BF12=0,"",(BF12/Q12)))</f>
        <v>0.16666666666667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0.16666666666667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1</v>
      </c>
      <c r="BY12" s="124">
        <f>IF(Q12=0,"",IF(BX12=0,"",(BX12/Q12)))</f>
        <v>0.16666666666667</v>
      </c>
      <c r="BZ12" s="125">
        <v>1</v>
      </c>
      <c r="CA12" s="126">
        <f>IFERROR(BZ12/BX12,"-")</f>
        <v>1</v>
      </c>
      <c r="CB12" s="127">
        <v>8000</v>
      </c>
      <c r="CC12" s="128">
        <f>IFERROR(CB12/BX12,"-")</f>
        <v>8000</v>
      </c>
      <c r="CD12" s="129"/>
      <c r="CE12" s="129">
        <v>1</v>
      </c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8000</v>
      </c>
      <c r="CR12" s="138">
        <v>8000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85</v>
      </c>
      <c r="C13" s="184" t="s">
        <v>58</v>
      </c>
      <c r="D13" s="184"/>
      <c r="E13" s="184"/>
      <c r="F13" s="184"/>
      <c r="G13" s="184" t="s">
        <v>66</v>
      </c>
      <c r="H13" s="87"/>
      <c r="I13" s="87"/>
      <c r="J13" s="87"/>
      <c r="K13" s="176"/>
      <c r="L13" s="79">
        <v>155</v>
      </c>
      <c r="M13" s="79">
        <v>121</v>
      </c>
      <c r="N13" s="79">
        <v>36</v>
      </c>
      <c r="O13" s="88">
        <v>43</v>
      </c>
      <c r="P13" s="89">
        <v>3</v>
      </c>
      <c r="Q13" s="90">
        <f>O13+P13</f>
        <v>46</v>
      </c>
      <c r="R13" s="80">
        <f>IFERROR(Q13/N13,"-")</f>
        <v>1.2777777777778</v>
      </c>
      <c r="S13" s="79">
        <v>9</v>
      </c>
      <c r="T13" s="79">
        <v>14</v>
      </c>
      <c r="U13" s="80">
        <f>IFERROR(T13/(Q13),"-")</f>
        <v>0.30434782608696</v>
      </c>
      <c r="V13" s="81"/>
      <c r="W13" s="82">
        <v>5</v>
      </c>
      <c r="X13" s="80">
        <f>IF(Q13=0,"-",W13/Q13)</f>
        <v>0.10869565217391</v>
      </c>
      <c r="Y13" s="181">
        <v>176000</v>
      </c>
      <c r="Z13" s="182">
        <f>IFERROR(Y13/Q13,"-")</f>
        <v>3826.0869565217</v>
      </c>
      <c r="AA13" s="182">
        <f>IFERROR(Y13/W13,"-")</f>
        <v>35200</v>
      </c>
      <c r="AB13" s="176"/>
      <c r="AC13" s="83"/>
      <c r="AD13" s="77"/>
      <c r="AE13" s="91">
        <v>3</v>
      </c>
      <c r="AF13" s="92">
        <f>IF(Q13=0,"",IF(AE13=0,"",(AE13/Q13)))</f>
        <v>0.065217391304348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11</v>
      </c>
      <c r="AO13" s="98">
        <f>IF(Q13=0,"",IF(AN13=0,"",(AN13/Q13)))</f>
        <v>0.23913043478261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4</v>
      </c>
      <c r="AX13" s="104">
        <f>IF(Q13=0,"",IF(AW13=0,"",(AW13/Q13)))</f>
        <v>0.08695652173913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10</v>
      </c>
      <c r="BG13" s="110">
        <f>IF(Q13=0,"",IF(BF13=0,"",(BF13/Q13)))</f>
        <v>0.21739130434783</v>
      </c>
      <c r="BH13" s="109">
        <v>2</v>
      </c>
      <c r="BI13" s="111">
        <f>IFERROR(BH13/BF13,"-")</f>
        <v>0.2</v>
      </c>
      <c r="BJ13" s="112">
        <v>18000</v>
      </c>
      <c r="BK13" s="113">
        <f>IFERROR(BJ13/BF13,"-")</f>
        <v>1800</v>
      </c>
      <c r="BL13" s="114">
        <v>1</v>
      </c>
      <c r="BM13" s="114"/>
      <c r="BN13" s="114">
        <v>1</v>
      </c>
      <c r="BO13" s="116">
        <v>11</v>
      </c>
      <c r="BP13" s="117">
        <f>IF(Q13=0,"",IF(BO13=0,"",(BO13/Q13)))</f>
        <v>0.23913043478261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5</v>
      </c>
      <c r="BY13" s="124">
        <f>IF(Q13=0,"",IF(BX13=0,"",(BX13/Q13)))</f>
        <v>0.10869565217391</v>
      </c>
      <c r="BZ13" s="125">
        <v>2</v>
      </c>
      <c r="CA13" s="126">
        <f>IFERROR(BZ13/BX13,"-")</f>
        <v>0.4</v>
      </c>
      <c r="CB13" s="127">
        <v>123000</v>
      </c>
      <c r="CC13" s="128">
        <f>IFERROR(CB13/BX13,"-")</f>
        <v>24600</v>
      </c>
      <c r="CD13" s="129"/>
      <c r="CE13" s="129"/>
      <c r="CF13" s="129">
        <v>2</v>
      </c>
      <c r="CG13" s="130">
        <v>2</v>
      </c>
      <c r="CH13" s="131">
        <f>IF(Q13=0,"",IF(CG13=0,"",(CG13/Q13)))</f>
        <v>0.043478260869565</v>
      </c>
      <c r="CI13" s="132">
        <v>1</v>
      </c>
      <c r="CJ13" s="133">
        <f>IFERROR(CI13/CG13,"-")</f>
        <v>0.5</v>
      </c>
      <c r="CK13" s="134">
        <v>35000</v>
      </c>
      <c r="CL13" s="135">
        <f>IFERROR(CK13/CG13,"-")</f>
        <v>17500</v>
      </c>
      <c r="CM13" s="136"/>
      <c r="CN13" s="136"/>
      <c r="CO13" s="136">
        <v>1</v>
      </c>
      <c r="CP13" s="137">
        <v>5</v>
      </c>
      <c r="CQ13" s="138">
        <v>176000</v>
      </c>
      <c r="CR13" s="138">
        <v>70000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30"/>
      <c r="B14" s="84"/>
      <c r="C14" s="84"/>
      <c r="D14" s="85"/>
      <c r="E14" s="85"/>
      <c r="F14" s="85"/>
      <c r="G14" s="86"/>
      <c r="H14" s="87"/>
      <c r="I14" s="87"/>
      <c r="J14" s="87"/>
      <c r="K14" s="177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3"/>
      <c r="Z14" s="183"/>
      <c r="AA14" s="183"/>
      <c r="AB14" s="183"/>
      <c r="AC14" s="33"/>
      <c r="AD14" s="57"/>
      <c r="AE14" s="61"/>
      <c r="AF14" s="62"/>
      <c r="AG14" s="61"/>
      <c r="AH14" s="65"/>
      <c r="AI14" s="66"/>
      <c r="AJ14" s="67"/>
      <c r="AK14" s="68"/>
      <c r="AL14" s="68"/>
      <c r="AM14" s="68"/>
      <c r="AN14" s="61"/>
      <c r="AO14" s="62"/>
      <c r="AP14" s="61"/>
      <c r="AQ14" s="65"/>
      <c r="AR14" s="66"/>
      <c r="AS14" s="67"/>
      <c r="AT14" s="68"/>
      <c r="AU14" s="68"/>
      <c r="AV14" s="68"/>
      <c r="AW14" s="61"/>
      <c r="AX14" s="62"/>
      <c r="AY14" s="61"/>
      <c r="AZ14" s="65"/>
      <c r="BA14" s="66"/>
      <c r="BB14" s="67"/>
      <c r="BC14" s="68"/>
      <c r="BD14" s="68"/>
      <c r="BE14" s="68"/>
      <c r="BF14" s="61"/>
      <c r="BG14" s="62"/>
      <c r="BH14" s="61"/>
      <c r="BI14" s="65"/>
      <c r="BJ14" s="66"/>
      <c r="BK14" s="67"/>
      <c r="BL14" s="68"/>
      <c r="BM14" s="68"/>
      <c r="BN14" s="68"/>
      <c r="BO14" s="63"/>
      <c r="BP14" s="64"/>
      <c r="BQ14" s="61"/>
      <c r="BR14" s="65"/>
      <c r="BS14" s="66"/>
      <c r="BT14" s="67"/>
      <c r="BU14" s="68"/>
      <c r="BV14" s="68"/>
      <c r="BW14" s="68"/>
      <c r="BX14" s="63"/>
      <c r="BY14" s="64"/>
      <c r="BZ14" s="61"/>
      <c r="CA14" s="65"/>
      <c r="CB14" s="66"/>
      <c r="CC14" s="67"/>
      <c r="CD14" s="68"/>
      <c r="CE14" s="68"/>
      <c r="CF14" s="68"/>
      <c r="CG14" s="63"/>
      <c r="CH14" s="64"/>
      <c r="CI14" s="61"/>
      <c r="CJ14" s="65"/>
      <c r="CK14" s="66"/>
      <c r="CL14" s="67"/>
      <c r="CM14" s="68"/>
      <c r="CN14" s="68"/>
      <c r="CO14" s="68"/>
      <c r="CP14" s="69"/>
      <c r="CQ14" s="66"/>
      <c r="CR14" s="66"/>
      <c r="CS14" s="66"/>
      <c r="CT14" s="70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3"/>
      <c r="K15" s="178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3"/>
      <c r="Z15" s="183"/>
      <c r="AA15" s="183"/>
      <c r="AB15" s="183"/>
      <c r="AC15" s="33"/>
      <c r="AD15" s="59"/>
      <c r="AE15" s="61"/>
      <c r="AF15" s="62"/>
      <c r="AG15" s="61"/>
      <c r="AH15" s="65"/>
      <c r="AI15" s="66"/>
      <c r="AJ15" s="67"/>
      <c r="AK15" s="68"/>
      <c r="AL15" s="68"/>
      <c r="AM15" s="68"/>
      <c r="AN15" s="61"/>
      <c r="AO15" s="62"/>
      <c r="AP15" s="61"/>
      <c r="AQ15" s="65"/>
      <c r="AR15" s="66"/>
      <c r="AS15" s="67"/>
      <c r="AT15" s="68"/>
      <c r="AU15" s="68"/>
      <c r="AV15" s="68"/>
      <c r="AW15" s="61"/>
      <c r="AX15" s="62"/>
      <c r="AY15" s="61"/>
      <c r="AZ15" s="65"/>
      <c r="BA15" s="66"/>
      <c r="BB15" s="67"/>
      <c r="BC15" s="68"/>
      <c r="BD15" s="68"/>
      <c r="BE15" s="68"/>
      <c r="BF15" s="61"/>
      <c r="BG15" s="62"/>
      <c r="BH15" s="61"/>
      <c r="BI15" s="65"/>
      <c r="BJ15" s="66"/>
      <c r="BK15" s="67"/>
      <c r="BL15" s="68"/>
      <c r="BM15" s="68"/>
      <c r="BN15" s="68"/>
      <c r="BO15" s="63"/>
      <c r="BP15" s="64"/>
      <c r="BQ15" s="61"/>
      <c r="BR15" s="65"/>
      <c r="BS15" s="66"/>
      <c r="BT15" s="67"/>
      <c r="BU15" s="68"/>
      <c r="BV15" s="68"/>
      <c r="BW15" s="68"/>
      <c r="BX15" s="63"/>
      <c r="BY15" s="64"/>
      <c r="BZ15" s="61"/>
      <c r="CA15" s="65"/>
      <c r="CB15" s="66"/>
      <c r="CC15" s="67"/>
      <c r="CD15" s="68"/>
      <c r="CE15" s="68"/>
      <c r="CF15" s="68"/>
      <c r="CG15" s="63"/>
      <c r="CH15" s="64"/>
      <c r="CI15" s="61"/>
      <c r="CJ15" s="65"/>
      <c r="CK15" s="66"/>
      <c r="CL15" s="67"/>
      <c r="CM15" s="68"/>
      <c r="CN15" s="68"/>
      <c r="CO15" s="68"/>
      <c r="CP15" s="69"/>
      <c r="CQ15" s="66"/>
      <c r="CR15" s="66"/>
      <c r="CS15" s="66"/>
      <c r="CT15" s="70"/>
    </row>
    <row r="16" spans="1:99">
      <c r="A16" s="19">
        <f>AC16</f>
        <v>1.8387096774194</v>
      </c>
      <c r="B16" s="39"/>
      <c r="C16" s="39"/>
      <c r="D16" s="39"/>
      <c r="E16" s="39"/>
      <c r="F16" s="39"/>
      <c r="G16" s="39"/>
      <c r="H16" s="40" t="s">
        <v>86</v>
      </c>
      <c r="I16" s="40"/>
      <c r="J16" s="40"/>
      <c r="K16" s="179">
        <f>SUM(K6:K15)</f>
        <v>465000</v>
      </c>
      <c r="L16" s="41">
        <f>SUM(L6:L15)</f>
        <v>689</v>
      </c>
      <c r="M16" s="41">
        <f>SUM(M6:M15)</f>
        <v>472</v>
      </c>
      <c r="N16" s="41">
        <f>SUM(N6:N15)</f>
        <v>448</v>
      </c>
      <c r="O16" s="41">
        <f>SUM(O6:O15)</f>
        <v>203</v>
      </c>
      <c r="P16" s="41">
        <f>SUM(P6:P15)</f>
        <v>9</v>
      </c>
      <c r="Q16" s="41">
        <f>SUM(Q6:Q15)</f>
        <v>212</v>
      </c>
      <c r="R16" s="42">
        <f>IFERROR(Q16/N16,"-")</f>
        <v>0.47321428571429</v>
      </c>
      <c r="S16" s="76">
        <f>SUM(S6:S15)</f>
        <v>43</v>
      </c>
      <c r="T16" s="76">
        <f>SUM(T6:T15)</f>
        <v>39</v>
      </c>
      <c r="U16" s="42">
        <f>IFERROR(S16/Q16,"-")</f>
        <v>0.20283018867925</v>
      </c>
      <c r="V16" s="43">
        <f>IFERROR(K16/Q16,"-")</f>
        <v>2193.3962264151</v>
      </c>
      <c r="W16" s="44">
        <f>SUM(W6:W15)</f>
        <v>18</v>
      </c>
      <c r="X16" s="42">
        <f>IFERROR(W16/Q16,"-")</f>
        <v>0.084905660377358</v>
      </c>
      <c r="Y16" s="179">
        <f>SUM(Y6:Y15)</f>
        <v>855000</v>
      </c>
      <c r="Z16" s="179">
        <f>IFERROR(Y16/Q16,"-")</f>
        <v>4033.0188679245</v>
      </c>
      <c r="AA16" s="179">
        <f>IFERROR(Y16/W16,"-")</f>
        <v>47500</v>
      </c>
      <c r="AB16" s="179">
        <f>Y16-K16</f>
        <v>390000</v>
      </c>
      <c r="AC16" s="45">
        <f>Y16/K16</f>
        <v>1.8387096774194</v>
      </c>
      <c r="AD16" s="58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