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<sst xmlns="http://schemas.openxmlformats.org/spreadsheetml/2006/main" uniqueCount="194">
  <si>
    <t>01月</t>
  </si>
  <si>
    <t>どきどき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</si>
  <si>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</si>
  <si>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</si>
  <si>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</si>
  <si>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</si>
  <si>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</si>
  <si>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</si>
  <si>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</si>
  <si>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</si>
  <si>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</si>
  <si>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</si>
  <si>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</si>
  <si>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</si>
  <si>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</si>
  <si>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</si>
  <si>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</si>
  <si>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</si>
  <si>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</si>
  <si>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</si>
  <si>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</si>
  <si>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</si>
  <si>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</si>
  <si>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</si>
  <si>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</si>
  <si>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</si>
  <si>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</si>
  <si>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</si>
  <si>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</si>
  <si>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</si>
  <si>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</si>
  <si>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</si>
  <si>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</si>
  <si>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</si>
  <si>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</si>
  <si>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</si>
  <si>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</si>
  <si>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</si>
  <si>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</si>
  <si>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</si>
  <si>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</si>
  <si>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</si>
  <si>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</si>
  <si>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</si>
  <si>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</si>
  <si>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</si>
  <si>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</si>
  <si>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</si>
  <si>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</si>
  <si>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</si>
  <si>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</si>
  <si>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</si>
  <si>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</si>
  <si>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</si>
  <si>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</si>
  <si>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</si>
  <si>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</si>
  <si>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sd915</t>
  </si>
  <si>
    <t>インターカラー</t>
  </si>
  <si>
    <t>※コットン版キャッチ変え18</t>
  </si>
  <si>
    <t>「S級熟女から逆指名」新堂さん写真</t>
  </si>
  <si>
    <t>lp02</t>
  </si>
  <si>
    <t>スポニチ関東</t>
  </si>
  <si>
    <t>4C終面全5段</t>
  </si>
  <si>
    <t>1月07日(月)</t>
  </si>
  <si>
    <t>sd916</t>
  </si>
  <si>
    <t>スポニチ関西</t>
  </si>
  <si>
    <t>1月04日(金)</t>
  </si>
  <si>
    <t>sd917</t>
  </si>
  <si>
    <t>スポニチ西部</t>
  </si>
  <si>
    <t>1月05日(土)</t>
  </si>
  <si>
    <t>sd918</t>
  </si>
  <si>
    <t>スポニチ北海道</t>
  </si>
  <si>
    <t>sd919</t>
  </si>
  <si>
    <t>※コットン版キャッチ変え18 (空電共通)</t>
  </si>
  <si>
    <t>「S級熟女から逆指名」新堂さん写真 (空電共通)</t>
  </si>
  <si>
    <t>空電</t>
  </si>
  <si>
    <t>空電 (共通)</t>
  </si>
  <si>
    <t>sd920</t>
  </si>
  <si>
    <t>サンスポ関東</t>
  </si>
  <si>
    <t>1月19日(土)</t>
  </si>
  <si>
    <t>sd921</t>
  </si>
  <si>
    <t>sd922</t>
  </si>
  <si>
    <t>★女性からナンパしてほしい版風</t>
  </si>
  <si>
    <t>「女性からご飯に誘われる。男性はyesかnoか返事するだけ」</t>
  </si>
  <si>
    <t>全5段</t>
  </si>
  <si>
    <t>1月14日(月)</t>
  </si>
  <si>
    <t>sd923</t>
  </si>
  <si>
    <t>sd924</t>
  </si>
  <si>
    <t>サンスポ関西</t>
  </si>
  <si>
    <t>1月27日(日)</t>
  </si>
  <si>
    <t>sd925</t>
  </si>
  <si>
    <t>sd926</t>
  </si>
  <si>
    <t>※「S級熟女から逆指名」</t>
  </si>
  <si>
    <t>半2段つかみ10段保証</t>
  </si>
  <si>
    <t>10段保証</t>
  </si>
  <si>
    <t>sd927</t>
  </si>
  <si>
    <t>sd928</t>
  </si>
  <si>
    <t>★記事51</t>
  </si>
  <si>
    <t>「ド素人同志の男女だから思い切り楽しめる」</t>
  </si>
  <si>
    <t>デイリースポーツ関西</t>
  </si>
  <si>
    <t>半2段つかみ20段保証</t>
  </si>
  <si>
    <t>20段保証</t>
  </si>
  <si>
    <t>sd929</t>
  </si>
  <si>
    <t>★記事52</t>
  </si>
  <si>
    <t>「情報弱者になるな！知っている人はヤっている」</t>
  </si>
  <si>
    <t>sd930</t>
  </si>
  <si>
    <t>★記事53</t>
  </si>
  <si>
    <t>「50歳以上でも恋愛できるのか？その答えがこのサイトにあります！」</t>
  </si>
  <si>
    <t>sd931</t>
  </si>
  <si>
    <t>★記事54</t>
  </si>
  <si>
    <t>「私みたいなおばさんが初めてで後悔しない？」</t>
  </si>
  <si>
    <t>sd932</t>
  </si>
  <si>
    <t>(空電共通)</t>
  </si>
  <si>
    <t>sd933</t>
  </si>
  <si>
    <t>★②記事52</t>
  </si>
  <si>
    <t>スポーツ報知関東</t>
  </si>
  <si>
    <t>sd934</t>
  </si>
  <si>
    <t>★③記事53</t>
  </si>
  <si>
    <t>半3段つかみ20段保証</t>
  </si>
  <si>
    <t>sd935</t>
  </si>
  <si>
    <t>★④記事54</t>
  </si>
  <si>
    <t>「50代の私が初めてで後悔しない？」</t>
  </si>
  <si>
    <t>半5段つかみ20段保証</t>
  </si>
  <si>
    <t>sd936</t>
  </si>
  <si>
    <t>sd937</t>
  </si>
  <si>
    <t>※仕事一筋版</t>
  </si>
  <si>
    <t>半5段</t>
  </si>
  <si>
    <t>1月25日(金)</t>
  </si>
  <si>
    <t>sd938</t>
  </si>
  <si>
    <t>sd939</t>
  </si>
  <si>
    <t>※どきどき 逆指名 記事</t>
  </si>
  <si>
    <t>「女性からご飯に誘われる。男性はyesかnoか返事するだけ」新堂さん写真</t>
  </si>
  <si>
    <t>sd940</t>
  </si>
  <si>
    <t>sd941</t>
  </si>
  <si>
    <t>★C版</t>
  </si>
  <si>
    <t>「トゥギャザーする女性をゲットしようぜ！」</t>
  </si>
  <si>
    <t>ニッカン関東</t>
  </si>
  <si>
    <t>sd942</t>
  </si>
  <si>
    <t>sd943</t>
  </si>
  <si>
    <t>★①女性からナンパしてほしい</t>
  </si>
  <si>
    <t>「もう５０代の熟女だけど、試しに付き合ってみる？」</t>
  </si>
  <si>
    <t>東スポ</t>
  </si>
  <si>
    <t>半2段金土 8回セット</t>
  </si>
  <si>
    <t>sd944</t>
  </si>
  <si>
    <t>★②C版</t>
  </si>
  <si>
    <t>「記事24」キャッチ「S級熟女から逆指名」</t>
  </si>
  <si>
    <t>sd945</t>
  </si>
  <si>
    <t>★③C版</t>
  </si>
  <si>
    <t>「記事23」キャッチ「男の夢をかなえます　</t>
  </si>
  <si>
    <t>sd946</t>
  </si>
  <si>
    <t>sd947</t>
  </si>
  <si>
    <t>1月13日(日)</t>
  </si>
  <si>
    <t>sd948</t>
  </si>
  <si>
    <t>sd949</t>
  </si>
  <si>
    <t>※伊Zoo版</t>
  </si>
  <si>
    <t>1月20日(日)</t>
  </si>
  <si>
    <t>sd950</t>
  </si>
  <si>
    <t>sd951</t>
  </si>
  <si>
    <t>1月12日(土)</t>
  </si>
  <si>
    <t>sd952</t>
  </si>
  <si>
    <t>新聞 TOTAL</t>
  </si>
  <si>
    <t>●DVD 広告</t>
  </si>
  <si>
    <t>pk159</t>
  </si>
  <si>
    <t>アドライヴ</t>
  </si>
  <si>
    <t>大洋図書</t>
  </si>
  <si>
    <t>DVD漫画たかし</t>
  </si>
  <si>
    <t>コタツの中で</t>
  </si>
  <si>
    <t>DVD対向4C1P</t>
  </si>
  <si>
    <t>pk160</t>
  </si>
  <si>
    <t>pk161</t>
  </si>
  <si>
    <t>ダイアプレス</t>
  </si>
  <si>
    <t>細身なのにボインなカノジョ</t>
  </si>
  <si>
    <t>DVD袋表4C</t>
  </si>
  <si>
    <t>1月11日(金)</t>
  </si>
  <si>
    <t>pk162</t>
  </si>
  <si>
    <t>pk163</t>
  </si>
  <si>
    <t>インフォメディア</t>
  </si>
  <si>
    <t>のぞき流出映像!!</t>
  </si>
  <si>
    <t>1月15日(火)</t>
  </si>
  <si>
    <t>pk164</t>
  </si>
  <si>
    <t>pk165</t>
  </si>
  <si>
    <t>一水社</t>
  </si>
  <si>
    <t>美人妻最新地下DVD27時間 私、変態かも？</t>
  </si>
  <si>
    <t>DVD貼付け面4C1/2P</t>
  </si>
  <si>
    <t>pk166</t>
  </si>
  <si>
    <t>pk167</t>
  </si>
  <si>
    <t>ヤリたい放題 制服娘</t>
  </si>
  <si>
    <t>pk168</t>
  </si>
  <si>
    <t>pk169</t>
  </si>
  <si>
    <t>RUNA</t>
  </si>
  <si>
    <t>1月26日(土)</t>
  </si>
  <si>
    <t>pk170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</si>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</sst>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0.85366857142857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700000</v>
      </c>
      <c r="L6" s="79">
        <v>14</v>
      </c>
      <c r="M6" s="79">
        <v>0</v>
      </c>
      <c r="N6" s="79">
        <v>48</v>
      </c>
      <c r="O6" s="88">
        <v>6</v>
      </c>
      <c r="P6" s="89">
        <v>0</v>
      </c>
      <c r="Q6" s="90">
        <f>O6+P6</f>
        <v>6</v>
      </c>
      <c r="R6" s="80">
        <f>IFERROR(Q6/N6,"-")</f>
        <v>0.125</v>
      </c>
      <c r="S6" s="79">
        <v>1</v>
      </c>
      <c r="T6" s="79">
        <v>1</v>
      </c>
      <c r="U6" s="80">
        <f>IFERROR(T6/(Q6),"-")</f>
        <v>0.16666666666667</v>
      </c>
      <c r="V6" s="81">
        <f>IFERROR(K6/SUM(Q6:Q10),"-")</f>
        <v>15909.090909091</v>
      </c>
      <c r="W6" s="82">
        <v>3</v>
      </c>
      <c r="X6" s="80">
        <f>IF(Q6=0,"-",W6/Q6)</f>
        <v>0.5</v>
      </c>
      <c r="Y6" s="181">
        <v>11000</v>
      </c>
      <c r="Z6" s="182">
        <f>IFERROR(Y6/Q6,"-")</f>
        <v>1833.3333333333</v>
      </c>
      <c r="AA6" s="182">
        <f>IFERROR(Y6/W6,"-")</f>
        <v>3666.6666666667</v>
      </c>
      <c r="AB6" s="176">
        <f>SUM(Y6:Y10)-SUM(K6:K10)</f>
        <v>-102432</v>
      </c>
      <c r="AC6" s="83">
        <f>SUM(Y6:Y10)/SUM(K6:K10)</f>
        <v>0.85366857142857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3</v>
      </c>
      <c r="BG6" s="110">
        <f>IF(Q6=0,"",IF(BF6=0,"",(BF6/Q6)))</f>
        <v>0.5</v>
      </c>
      <c r="BH6" s="109">
        <v>3</v>
      </c>
      <c r="BI6" s="111">
        <f>IFERROR(BH6/BF6,"-")</f>
        <v>1</v>
      </c>
      <c r="BJ6" s="112">
        <v>11000</v>
      </c>
      <c r="BK6" s="113">
        <f>IFERROR(BJ6/BF6,"-")</f>
        <v>3666.6666666667</v>
      </c>
      <c r="BL6" s="114">
        <v>3</v>
      </c>
      <c r="BM6" s="114"/>
      <c r="BN6" s="114"/>
      <c r="BO6" s="116">
        <v>2</v>
      </c>
      <c r="BP6" s="117">
        <f>IF(Q6=0,"",IF(BO6=0,"",(BO6/Q6)))</f>
        <v>0.33333333333333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0.16666666666667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11000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87" t="s">
        <v>67</v>
      </c>
      <c r="K7" s="176"/>
      <c r="L7" s="79">
        <v>9</v>
      </c>
      <c r="M7" s="79">
        <v>0</v>
      </c>
      <c r="N7" s="79">
        <v>77</v>
      </c>
      <c r="O7" s="88">
        <v>2</v>
      </c>
      <c r="P7" s="89">
        <v>0</v>
      </c>
      <c r="Q7" s="90">
        <f>O7+P7</f>
        <v>2</v>
      </c>
      <c r="R7" s="80">
        <f>IFERROR(Q7/N7,"-")</f>
        <v>0.025974025974026</v>
      </c>
      <c r="S7" s="79">
        <v>2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0.5</v>
      </c>
      <c r="Y7" s="181">
        <v>13000</v>
      </c>
      <c r="Z7" s="182">
        <f>IFERROR(Y7/Q7,"-")</f>
        <v>6500</v>
      </c>
      <c r="AA7" s="182">
        <f>IFERROR(Y7/W7,"-")</f>
        <v>13000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2</v>
      </c>
      <c r="BP7" s="117">
        <f>IF(Q7=0,"",IF(BO7=0,"",(BO7/Q7)))</f>
        <v>1</v>
      </c>
      <c r="BQ7" s="118">
        <v>1</v>
      </c>
      <c r="BR7" s="119">
        <f>IFERROR(BQ7/BO7,"-")</f>
        <v>0.5</v>
      </c>
      <c r="BS7" s="120">
        <v>13000</v>
      </c>
      <c r="BT7" s="121">
        <f>IFERROR(BS7/BO7,"-")</f>
        <v>6500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13000</v>
      </c>
      <c r="CR7" s="138">
        <v>13000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185" t="s">
        <v>70</v>
      </c>
      <c r="K8" s="176"/>
      <c r="L8" s="79">
        <v>12</v>
      </c>
      <c r="M8" s="79">
        <v>0</v>
      </c>
      <c r="N8" s="79">
        <v>31</v>
      </c>
      <c r="O8" s="88">
        <v>2</v>
      </c>
      <c r="P8" s="89">
        <v>0</v>
      </c>
      <c r="Q8" s="90">
        <f>O8+P8</f>
        <v>2</v>
      </c>
      <c r="R8" s="80">
        <f>IFERROR(Q8/N8,"-")</f>
        <v>0.064516129032258</v>
      </c>
      <c r="S8" s="79">
        <v>0</v>
      </c>
      <c r="T8" s="79">
        <v>1</v>
      </c>
      <c r="U8" s="80">
        <f>IFERROR(T8/(Q8),"-")</f>
        <v>0.5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72</v>
      </c>
      <c r="I9" s="87" t="s">
        <v>63</v>
      </c>
      <c r="J9" s="185" t="s">
        <v>70</v>
      </c>
      <c r="K9" s="176"/>
      <c r="L9" s="79">
        <v>4</v>
      </c>
      <c r="M9" s="79">
        <v>0</v>
      </c>
      <c r="N9" s="79">
        <v>33</v>
      </c>
      <c r="O9" s="88">
        <v>2</v>
      </c>
      <c r="P9" s="89">
        <v>0</v>
      </c>
      <c r="Q9" s="90">
        <f>O9+P9</f>
        <v>2</v>
      </c>
      <c r="R9" s="80">
        <f>IFERROR(Q9/N9,"-")</f>
        <v>0.060606060606061</v>
      </c>
      <c r="S9" s="79">
        <v>0</v>
      </c>
      <c r="T9" s="79">
        <v>2</v>
      </c>
      <c r="U9" s="80">
        <f>IFERROR(T9/(Q9),"-")</f>
        <v>1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>
        <v>1</v>
      </c>
      <c r="CH9" s="131">
        <f>IF(Q9=0,"",IF(CG9=0,"",(CG9/Q9)))</f>
        <v>0.5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73</v>
      </c>
      <c r="C10" s="184" t="s">
        <v>58</v>
      </c>
      <c r="D10" s="184"/>
      <c r="E10" s="184" t="s">
        <v>74</v>
      </c>
      <c r="F10" s="184" t="s">
        <v>75</v>
      </c>
      <c r="G10" s="184" t="s">
        <v>76</v>
      </c>
      <c r="H10" s="87" t="s">
        <v>77</v>
      </c>
      <c r="I10" s="87"/>
      <c r="J10" s="87"/>
      <c r="K10" s="176"/>
      <c r="L10" s="79">
        <v>176</v>
      </c>
      <c r="M10" s="79">
        <v>118</v>
      </c>
      <c r="N10" s="79">
        <v>50</v>
      </c>
      <c r="O10" s="88">
        <v>32</v>
      </c>
      <c r="P10" s="89">
        <v>0</v>
      </c>
      <c r="Q10" s="90">
        <f>O10+P10</f>
        <v>32</v>
      </c>
      <c r="R10" s="80">
        <f>IFERROR(Q10/N10,"-")</f>
        <v>0.64</v>
      </c>
      <c r="S10" s="79">
        <v>15</v>
      </c>
      <c r="T10" s="79">
        <v>3</v>
      </c>
      <c r="U10" s="80">
        <f>IFERROR(T10/(Q10),"-")</f>
        <v>0.09375</v>
      </c>
      <c r="V10" s="81"/>
      <c r="W10" s="82">
        <v>13</v>
      </c>
      <c r="X10" s="80">
        <f>IF(Q10=0,"-",W10/Q10)</f>
        <v>0.40625</v>
      </c>
      <c r="Y10" s="181">
        <v>573568</v>
      </c>
      <c r="Z10" s="182">
        <f>IFERROR(Y10/Q10,"-")</f>
        <v>17924</v>
      </c>
      <c r="AA10" s="182">
        <f>IFERROR(Y10/W10,"-")</f>
        <v>44120.615384615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0.03125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5</v>
      </c>
      <c r="BG10" s="110">
        <f>IF(Q10=0,"",IF(BF10=0,"",(BF10/Q10)))</f>
        <v>0.15625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18</v>
      </c>
      <c r="BP10" s="117">
        <f>IF(Q10=0,"",IF(BO10=0,"",(BO10/Q10)))</f>
        <v>0.5625</v>
      </c>
      <c r="BQ10" s="118">
        <v>9</v>
      </c>
      <c r="BR10" s="119">
        <f>IFERROR(BQ10/BO10,"-")</f>
        <v>0.5</v>
      </c>
      <c r="BS10" s="120">
        <v>537000</v>
      </c>
      <c r="BT10" s="121">
        <f>IFERROR(BS10/BO10,"-")</f>
        <v>29833.333333333</v>
      </c>
      <c r="BU10" s="122">
        <v>2</v>
      </c>
      <c r="BV10" s="122">
        <v>1</v>
      </c>
      <c r="BW10" s="122">
        <v>6</v>
      </c>
      <c r="BX10" s="123">
        <v>8</v>
      </c>
      <c r="BY10" s="124">
        <f>IF(Q10=0,"",IF(BX10=0,"",(BX10/Q10)))</f>
        <v>0.25</v>
      </c>
      <c r="BZ10" s="125">
        <v>4</v>
      </c>
      <c r="CA10" s="126">
        <f>IFERROR(BZ10/BX10,"-")</f>
        <v>0.5</v>
      </c>
      <c r="CB10" s="127">
        <v>36568</v>
      </c>
      <c r="CC10" s="128">
        <f>IFERROR(CB10/BX10,"-")</f>
        <v>4571</v>
      </c>
      <c r="CD10" s="129">
        <v>3</v>
      </c>
      <c r="CE10" s="129"/>
      <c r="CF10" s="129">
        <v>1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13</v>
      </c>
      <c r="CQ10" s="138">
        <v>573568</v>
      </c>
      <c r="CR10" s="138">
        <v>251000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0.80701754385965</v>
      </c>
      <c r="B11" s="184" t="s">
        <v>78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79</v>
      </c>
      <c r="I11" s="87" t="s">
        <v>63</v>
      </c>
      <c r="J11" s="185" t="s">
        <v>80</v>
      </c>
      <c r="K11" s="176">
        <v>570000</v>
      </c>
      <c r="L11" s="79">
        <v>21</v>
      </c>
      <c r="M11" s="79">
        <v>0</v>
      </c>
      <c r="N11" s="79">
        <v>61</v>
      </c>
      <c r="O11" s="88">
        <v>7</v>
      </c>
      <c r="P11" s="89">
        <v>0</v>
      </c>
      <c r="Q11" s="90">
        <f>O11+P11</f>
        <v>7</v>
      </c>
      <c r="R11" s="80">
        <f>IFERROR(Q11/N11,"-")</f>
        <v>0.11475409836066</v>
      </c>
      <c r="S11" s="79">
        <v>0</v>
      </c>
      <c r="T11" s="79">
        <v>2</v>
      </c>
      <c r="U11" s="80">
        <f>IFERROR(T11/(Q11),"-")</f>
        <v>0.28571428571429</v>
      </c>
      <c r="V11" s="81">
        <f>IFERROR(K11/SUM(Q11:Q16),"-")</f>
        <v>15000</v>
      </c>
      <c r="W11" s="82">
        <v>1</v>
      </c>
      <c r="X11" s="80">
        <f>IF(Q11=0,"-",W11/Q11)</f>
        <v>0.14285714285714</v>
      </c>
      <c r="Y11" s="181">
        <v>3000</v>
      </c>
      <c r="Z11" s="182">
        <f>IFERROR(Y11/Q11,"-")</f>
        <v>428.57142857143</v>
      </c>
      <c r="AA11" s="182">
        <f>IFERROR(Y11/W11,"-")</f>
        <v>3000</v>
      </c>
      <c r="AB11" s="176">
        <f>SUM(Y11:Y16)-SUM(K11:K16)</f>
        <v>-110000</v>
      </c>
      <c r="AC11" s="83">
        <f>SUM(Y11:Y16)/SUM(K11:K16)</f>
        <v>0.80701754385965</v>
      </c>
      <c r="AD11" s="77"/>
      <c r="AE11" s="91">
        <v>1</v>
      </c>
      <c r="AF11" s="92">
        <f>IF(Q11=0,"",IF(AE11=0,"",(AE11/Q11)))</f>
        <v>0.14285714285714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4</v>
      </c>
      <c r="BG11" s="110">
        <f>IF(Q11=0,"",IF(BF11=0,"",(BF11/Q11)))</f>
        <v>0.57142857142857</v>
      </c>
      <c r="BH11" s="109">
        <v>1</v>
      </c>
      <c r="BI11" s="111">
        <f>IFERROR(BH11/BF11,"-")</f>
        <v>0.25</v>
      </c>
      <c r="BJ11" s="112">
        <v>3000</v>
      </c>
      <c r="BK11" s="113">
        <f>IFERROR(BJ11/BF11,"-")</f>
        <v>750</v>
      </c>
      <c r="BL11" s="114">
        <v>1</v>
      </c>
      <c r="BM11" s="114"/>
      <c r="BN11" s="114"/>
      <c r="BO11" s="116">
        <v>1</v>
      </c>
      <c r="BP11" s="117">
        <f>IF(Q11=0,"",IF(BO11=0,"",(BO11/Q11)))</f>
        <v>0.14285714285714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0.14285714285714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3000</v>
      </c>
      <c r="CR11" s="138">
        <v>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59</v>
      </c>
      <c r="F12" s="184" t="s">
        <v>60</v>
      </c>
      <c r="G12" s="184" t="s">
        <v>76</v>
      </c>
      <c r="H12" s="87"/>
      <c r="I12" s="87"/>
      <c r="J12" s="87"/>
      <c r="K12" s="176"/>
      <c r="L12" s="79">
        <v>46</v>
      </c>
      <c r="M12" s="79">
        <v>29</v>
      </c>
      <c r="N12" s="79">
        <v>3</v>
      </c>
      <c r="O12" s="88">
        <v>8</v>
      </c>
      <c r="P12" s="89">
        <v>0</v>
      </c>
      <c r="Q12" s="90">
        <f>O12+P12</f>
        <v>8</v>
      </c>
      <c r="R12" s="80">
        <f>IFERROR(Q12/N12,"-")</f>
        <v>2.6666666666667</v>
      </c>
      <c r="S12" s="79">
        <v>5</v>
      </c>
      <c r="T12" s="79">
        <v>2</v>
      </c>
      <c r="U12" s="80">
        <f>IFERROR(T12/(Q12),"-")</f>
        <v>0.25</v>
      </c>
      <c r="V12" s="81"/>
      <c r="W12" s="82">
        <v>1</v>
      </c>
      <c r="X12" s="80">
        <f>IF(Q12=0,"-",W12/Q12)</f>
        <v>0.125</v>
      </c>
      <c r="Y12" s="181">
        <v>23000</v>
      </c>
      <c r="Z12" s="182">
        <f>IFERROR(Y12/Q12,"-")</f>
        <v>2875</v>
      </c>
      <c r="AA12" s="182">
        <f>IFERROR(Y12/W12,"-")</f>
        <v>23000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0.125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1</v>
      </c>
      <c r="BG12" s="110">
        <f>IF(Q12=0,"",IF(BF12=0,"",(BF12/Q12)))</f>
        <v>0.125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0.125</v>
      </c>
      <c r="BQ12" s="118">
        <v>1</v>
      </c>
      <c r="BR12" s="119">
        <f>IFERROR(BQ12/BO12,"-")</f>
        <v>1</v>
      </c>
      <c r="BS12" s="120">
        <v>23000</v>
      </c>
      <c r="BT12" s="121">
        <f>IFERROR(BS12/BO12,"-")</f>
        <v>23000</v>
      </c>
      <c r="BU12" s="122"/>
      <c r="BV12" s="122"/>
      <c r="BW12" s="122">
        <v>1</v>
      </c>
      <c r="BX12" s="123">
        <v>5</v>
      </c>
      <c r="BY12" s="124">
        <f>IF(Q12=0,"",IF(BX12=0,"",(BX12/Q12)))</f>
        <v>0.625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23000</v>
      </c>
      <c r="CR12" s="138">
        <v>23000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83</v>
      </c>
      <c r="F13" s="184" t="s">
        <v>84</v>
      </c>
      <c r="G13" s="184" t="s">
        <v>61</v>
      </c>
      <c r="H13" s="87" t="s">
        <v>79</v>
      </c>
      <c r="I13" s="87" t="s">
        <v>85</v>
      </c>
      <c r="J13" s="87" t="s">
        <v>86</v>
      </c>
      <c r="K13" s="176"/>
      <c r="L13" s="79">
        <v>8</v>
      </c>
      <c r="M13" s="79">
        <v>0</v>
      </c>
      <c r="N13" s="79">
        <v>58</v>
      </c>
      <c r="O13" s="88">
        <v>4</v>
      </c>
      <c r="P13" s="89">
        <v>0</v>
      </c>
      <c r="Q13" s="90">
        <f>O13+P13</f>
        <v>4</v>
      </c>
      <c r="R13" s="80">
        <f>IFERROR(Q13/N13,"-")</f>
        <v>0.068965517241379</v>
      </c>
      <c r="S13" s="79">
        <v>2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0.25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83</v>
      </c>
      <c r="F14" s="184" t="s">
        <v>84</v>
      </c>
      <c r="G14" s="184" t="s">
        <v>76</v>
      </c>
      <c r="H14" s="87"/>
      <c r="I14" s="87"/>
      <c r="J14" s="87"/>
      <c r="K14" s="176"/>
      <c r="L14" s="79">
        <v>34</v>
      </c>
      <c r="M14" s="79">
        <v>27</v>
      </c>
      <c r="N14" s="79">
        <v>1</v>
      </c>
      <c r="O14" s="88">
        <v>7</v>
      </c>
      <c r="P14" s="89">
        <v>0</v>
      </c>
      <c r="Q14" s="90">
        <f>O14+P14</f>
        <v>7</v>
      </c>
      <c r="R14" s="80">
        <f>IFERROR(Q14/N14,"-")</f>
        <v>7</v>
      </c>
      <c r="S14" s="79">
        <v>1</v>
      </c>
      <c r="T14" s="79">
        <v>3</v>
      </c>
      <c r="U14" s="80">
        <f>IFERROR(T14/(Q14),"-")</f>
        <v>0.42857142857143</v>
      </c>
      <c r="V14" s="81"/>
      <c r="W14" s="82">
        <v>2</v>
      </c>
      <c r="X14" s="80">
        <f>IF(Q14=0,"-",W14/Q14)</f>
        <v>0.28571428571429</v>
      </c>
      <c r="Y14" s="181">
        <v>11000</v>
      </c>
      <c r="Z14" s="182">
        <f>IFERROR(Y14/Q14,"-")</f>
        <v>1571.4285714286</v>
      </c>
      <c r="AA14" s="182">
        <f>IFERROR(Y14/W14,"-")</f>
        <v>5500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0.28571428571429</v>
      </c>
      <c r="BH14" s="109">
        <v>1</v>
      </c>
      <c r="BI14" s="111">
        <f>IFERROR(BH14/BF14,"-")</f>
        <v>0.5</v>
      </c>
      <c r="BJ14" s="112">
        <v>8000</v>
      </c>
      <c r="BK14" s="113">
        <f>IFERROR(BJ14/BF14,"-")</f>
        <v>4000</v>
      </c>
      <c r="BL14" s="114"/>
      <c r="BM14" s="114">
        <v>1</v>
      </c>
      <c r="BN14" s="114"/>
      <c r="BO14" s="116">
        <v>5</v>
      </c>
      <c r="BP14" s="117">
        <f>IF(Q14=0,"",IF(BO14=0,"",(BO14/Q14)))</f>
        <v>0.71428571428571</v>
      </c>
      <c r="BQ14" s="118">
        <v>1</v>
      </c>
      <c r="BR14" s="119">
        <f>IFERROR(BQ14/BO14,"-")</f>
        <v>0.2</v>
      </c>
      <c r="BS14" s="120">
        <v>3000</v>
      </c>
      <c r="BT14" s="121">
        <f>IFERROR(BS14/BO14,"-")</f>
        <v>600</v>
      </c>
      <c r="BU14" s="122">
        <v>1</v>
      </c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11000</v>
      </c>
      <c r="CR14" s="138">
        <v>8000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83</v>
      </c>
      <c r="F15" s="184" t="s">
        <v>84</v>
      </c>
      <c r="G15" s="184" t="s">
        <v>61</v>
      </c>
      <c r="H15" s="87" t="s">
        <v>89</v>
      </c>
      <c r="I15" s="87" t="s">
        <v>85</v>
      </c>
      <c r="J15" s="186" t="s">
        <v>90</v>
      </c>
      <c r="K15" s="176"/>
      <c r="L15" s="79">
        <v>4</v>
      </c>
      <c r="M15" s="79">
        <v>0</v>
      </c>
      <c r="N15" s="79">
        <v>21</v>
      </c>
      <c r="O15" s="88">
        <v>2</v>
      </c>
      <c r="P15" s="89">
        <v>0</v>
      </c>
      <c r="Q15" s="90">
        <f>O15+P15</f>
        <v>2</v>
      </c>
      <c r="R15" s="80">
        <f>IFERROR(Q15/N15,"-")</f>
        <v>0.095238095238095</v>
      </c>
      <c r="S15" s="79">
        <v>1</v>
      </c>
      <c r="T15" s="79">
        <v>0</v>
      </c>
      <c r="U15" s="80">
        <f>IFERROR(T15/(Q15),"-")</f>
        <v>0</v>
      </c>
      <c r="V15" s="81"/>
      <c r="W15" s="82">
        <v>2</v>
      </c>
      <c r="X15" s="80">
        <f>IF(Q15=0,"-",W15/Q15)</f>
        <v>1</v>
      </c>
      <c r="Y15" s="181">
        <v>236000</v>
      </c>
      <c r="Z15" s="182">
        <f>IFERROR(Y15/Q15,"-")</f>
        <v>118000</v>
      </c>
      <c r="AA15" s="182">
        <f>IFERROR(Y15/W15,"-")</f>
        <v>118000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0.5</v>
      </c>
      <c r="BQ15" s="118">
        <v>1</v>
      </c>
      <c r="BR15" s="119">
        <f>IFERROR(BQ15/BO15,"-")</f>
        <v>1</v>
      </c>
      <c r="BS15" s="120">
        <v>3000</v>
      </c>
      <c r="BT15" s="121">
        <f>IFERROR(BS15/BO15,"-")</f>
        <v>3000</v>
      </c>
      <c r="BU15" s="122">
        <v>1</v>
      </c>
      <c r="BV15" s="122"/>
      <c r="BW15" s="122"/>
      <c r="BX15" s="123">
        <v>1</v>
      </c>
      <c r="BY15" s="124">
        <f>IF(Q15=0,"",IF(BX15=0,"",(BX15/Q15)))</f>
        <v>0.5</v>
      </c>
      <c r="BZ15" s="125">
        <v>1</v>
      </c>
      <c r="CA15" s="126">
        <f>IFERROR(BZ15/BX15,"-")</f>
        <v>1</v>
      </c>
      <c r="CB15" s="127">
        <v>233000</v>
      </c>
      <c r="CC15" s="128">
        <f>IFERROR(CB15/BX15,"-")</f>
        <v>233000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236000</v>
      </c>
      <c r="CR15" s="138">
        <v>233000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/>
      <c r="B16" s="184" t="s">
        <v>91</v>
      </c>
      <c r="C16" s="184" t="s">
        <v>58</v>
      </c>
      <c r="D16" s="184"/>
      <c r="E16" s="184" t="s">
        <v>83</v>
      </c>
      <c r="F16" s="184" t="s">
        <v>84</v>
      </c>
      <c r="G16" s="184" t="s">
        <v>76</v>
      </c>
      <c r="H16" s="87"/>
      <c r="I16" s="87"/>
      <c r="J16" s="87"/>
      <c r="K16" s="176"/>
      <c r="L16" s="79">
        <v>47</v>
      </c>
      <c r="M16" s="79">
        <v>32</v>
      </c>
      <c r="N16" s="79">
        <v>18</v>
      </c>
      <c r="O16" s="88">
        <v>10</v>
      </c>
      <c r="P16" s="89">
        <v>0</v>
      </c>
      <c r="Q16" s="90">
        <f>O16+P16</f>
        <v>10</v>
      </c>
      <c r="R16" s="80">
        <f>IFERROR(Q16/N16,"-")</f>
        <v>0.55555555555556</v>
      </c>
      <c r="S16" s="79">
        <v>4</v>
      </c>
      <c r="T16" s="79">
        <v>3</v>
      </c>
      <c r="U16" s="80">
        <f>IFERROR(T16/(Q16),"-")</f>
        <v>0.3</v>
      </c>
      <c r="V16" s="81"/>
      <c r="W16" s="82">
        <v>3</v>
      </c>
      <c r="X16" s="80">
        <f>IF(Q16=0,"-",W16/Q16)</f>
        <v>0.3</v>
      </c>
      <c r="Y16" s="181">
        <v>187000</v>
      </c>
      <c r="Z16" s="182">
        <f>IFERROR(Y16/Q16,"-")</f>
        <v>18700</v>
      </c>
      <c r="AA16" s="182">
        <f>IFERROR(Y16/W16,"-")</f>
        <v>62333.333333333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0.2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4</v>
      </c>
      <c r="BP16" s="117">
        <f>IF(Q16=0,"",IF(BO16=0,"",(BO16/Q16)))</f>
        <v>0.4</v>
      </c>
      <c r="BQ16" s="118">
        <v>1</v>
      </c>
      <c r="BR16" s="119">
        <f>IFERROR(BQ16/BO16,"-")</f>
        <v>0.25</v>
      </c>
      <c r="BS16" s="120">
        <v>3000</v>
      </c>
      <c r="BT16" s="121">
        <f>IFERROR(BS16/BO16,"-")</f>
        <v>750</v>
      </c>
      <c r="BU16" s="122">
        <v>1</v>
      </c>
      <c r="BV16" s="122"/>
      <c r="BW16" s="122"/>
      <c r="BX16" s="123">
        <v>4</v>
      </c>
      <c r="BY16" s="124">
        <f>IF(Q16=0,"",IF(BX16=0,"",(BX16/Q16)))</f>
        <v>0.4</v>
      </c>
      <c r="BZ16" s="125">
        <v>2</v>
      </c>
      <c r="CA16" s="126">
        <f>IFERROR(BZ16/BX16,"-")</f>
        <v>0.5</v>
      </c>
      <c r="CB16" s="127">
        <v>184000</v>
      </c>
      <c r="CC16" s="128">
        <f>IFERROR(CB16/BX16,"-")</f>
        <v>46000</v>
      </c>
      <c r="CD16" s="129"/>
      <c r="CE16" s="129"/>
      <c r="CF16" s="129">
        <v>2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3</v>
      </c>
      <c r="CQ16" s="138">
        <v>187000</v>
      </c>
      <c r="CR16" s="138">
        <v>119000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0.516</v>
      </c>
      <c r="B17" s="184" t="s">
        <v>92</v>
      </c>
      <c r="C17" s="184" t="s">
        <v>58</v>
      </c>
      <c r="D17" s="184"/>
      <c r="E17" s="184" t="s">
        <v>93</v>
      </c>
      <c r="F17" s="184" t="s">
        <v>93</v>
      </c>
      <c r="G17" s="184" t="s">
        <v>61</v>
      </c>
      <c r="H17" s="87" t="s">
        <v>69</v>
      </c>
      <c r="I17" s="87" t="s">
        <v>94</v>
      </c>
      <c r="J17" s="87" t="s">
        <v>95</v>
      </c>
      <c r="K17" s="176">
        <v>250000</v>
      </c>
      <c r="L17" s="79">
        <v>34</v>
      </c>
      <c r="M17" s="79">
        <v>0</v>
      </c>
      <c r="N17" s="79">
        <v>76</v>
      </c>
      <c r="O17" s="88">
        <v>9</v>
      </c>
      <c r="P17" s="89">
        <v>0</v>
      </c>
      <c r="Q17" s="90">
        <f>O17+P17</f>
        <v>9</v>
      </c>
      <c r="R17" s="80">
        <f>IFERROR(Q17/N17,"-")</f>
        <v>0.11842105263158</v>
      </c>
      <c r="S17" s="79">
        <v>4</v>
      </c>
      <c r="T17" s="79">
        <v>2</v>
      </c>
      <c r="U17" s="80">
        <f>IFERROR(T17/(Q17),"-")</f>
        <v>0.22222222222222</v>
      </c>
      <c r="V17" s="81">
        <f>IFERROR(K17/SUM(Q17:Q18),"-")</f>
        <v>10869.565217391</v>
      </c>
      <c r="W17" s="82">
        <v>3</v>
      </c>
      <c r="X17" s="80">
        <f>IF(Q17=0,"-",W17/Q17)</f>
        <v>0.33333333333333</v>
      </c>
      <c r="Y17" s="181">
        <v>38000</v>
      </c>
      <c r="Z17" s="182">
        <f>IFERROR(Y17/Q17,"-")</f>
        <v>4222.2222222222</v>
      </c>
      <c r="AA17" s="182">
        <f>IFERROR(Y17/W17,"-")</f>
        <v>12666.666666667</v>
      </c>
      <c r="AB17" s="176">
        <f>SUM(Y17:Y18)-SUM(K17:K18)</f>
        <v>-121000</v>
      </c>
      <c r="AC17" s="83">
        <f>SUM(Y17:Y18)/SUM(K17:K18)</f>
        <v>0.516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0.11111111111111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0.11111111111111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5</v>
      </c>
      <c r="BP17" s="117">
        <f>IF(Q17=0,"",IF(BO17=0,"",(BO17/Q17)))</f>
        <v>0.55555555555556</v>
      </c>
      <c r="BQ17" s="118">
        <v>2</v>
      </c>
      <c r="BR17" s="119">
        <f>IFERROR(BQ17/BO17,"-")</f>
        <v>0.4</v>
      </c>
      <c r="BS17" s="120">
        <v>18000</v>
      </c>
      <c r="BT17" s="121">
        <f>IFERROR(BS17/BO17,"-")</f>
        <v>3600</v>
      </c>
      <c r="BU17" s="122">
        <v>1</v>
      </c>
      <c r="BV17" s="122"/>
      <c r="BW17" s="122">
        <v>1</v>
      </c>
      <c r="BX17" s="123">
        <v>1</v>
      </c>
      <c r="BY17" s="124">
        <f>IF(Q17=0,"",IF(BX17=0,"",(BX17/Q17)))</f>
        <v>0.11111111111111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0.11111111111111</v>
      </c>
      <c r="CI17" s="132">
        <v>1</v>
      </c>
      <c r="CJ17" s="133">
        <f>IFERROR(CI17/CG17,"-")</f>
        <v>1</v>
      </c>
      <c r="CK17" s="134">
        <v>20000</v>
      </c>
      <c r="CL17" s="135">
        <f>IFERROR(CK17/CG17,"-")</f>
        <v>20000</v>
      </c>
      <c r="CM17" s="136"/>
      <c r="CN17" s="136"/>
      <c r="CO17" s="136">
        <v>1</v>
      </c>
      <c r="CP17" s="137">
        <v>3</v>
      </c>
      <c r="CQ17" s="138">
        <v>38000</v>
      </c>
      <c r="CR17" s="138">
        <v>20000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96</v>
      </c>
      <c r="C18" s="184" t="s">
        <v>58</v>
      </c>
      <c r="D18" s="184"/>
      <c r="E18" s="184" t="s">
        <v>93</v>
      </c>
      <c r="F18" s="184" t="s">
        <v>93</v>
      </c>
      <c r="G18" s="184" t="s">
        <v>76</v>
      </c>
      <c r="H18" s="87"/>
      <c r="I18" s="87"/>
      <c r="J18" s="87"/>
      <c r="K18" s="176"/>
      <c r="L18" s="79">
        <v>80</v>
      </c>
      <c r="M18" s="79">
        <v>50</v>
      </c>
      <c r="N18" s="79">
        <v>36</v>
      </c>
      <c r="O18" s="88">
        <v>14</v>
      </c>
      <c r="P18" s="89">
        <v>0</v>
      </c>
      <c r="Q18" s="90">
        <f>O18+P18</f>
        <v>14</v>
      </c>
      <c r="R18" s="80">
        <f>IFERROR(Q18/N18,"-")</f>
        <v>0.38888888888889</v>
      </c>
      <c r="S18" s="79">
        <v>9</v>
      </c>
      <c r="T18" s="79">
        <v>3</v>
      </c>
      <c r="U18" s="80">
        <f>IFERROR(T18/(Q18),"-")</f>
        <v>0.21428571428571</v>
      </c>
      <c r="V18" s="81"/>
      <c r="W18" s="82">
        <v>5</v>
      </c>
      <c r="X18" s="80">
        <f>IF(Q18=0,"-",W18/Q18)</f>
        <v>0.35714285714286</v>
      </c>
      <c r="Y18" s="181">
        <v>91000</v>
      </c>
      <c r="Z18" s="182">
        <f>IFERROR(Y18/Q18,"-")</f>
        <v>6500</v>
      </c>
      <c r="AA18" s="182">
        <f>IFERROR(Y18/W18,"-")</f>
        <v>18200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0.071428571428571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8</v>
      </c>
      <c r="BP18" s="117">
        <f>IF(Q18=0,"",IF(BO18=0,"",(BO18/Q18)))</f>
        <v>0.57142857142857</v>
      </c>
      <c r="BQ18" s="118">
        <v>3</v>
      </c>
      <c r="BR18" s="119">
        <f>IFERROR(BQ18/BO18,"-")</f>
        <v>0.375</v>
      </c>
      <c r="BS18" s="120">
        <v>11000</v>
      </c>
      <c r="BT18" s="121">
        <f>IFERROR(BS18/BO18,"-")</f>
        <v>1375</v>
      </c>
      <c r="BU18" s="122">
        <v>3</v>
      </c>
      <c r="BV18" s="122"/>
      <c r="BW18" s="122"/>
      <c r="BX18" s="123">
        <v>5</v>
      </c>
      <c r="BY18" s="124">
        <f>IF(Q18=0,"",IF(BX18=0,"",(BX18/Q18)))</f>
        <v>0.35714285714286</v>
      </c>
      <c r="BZ18" s="125">
        <v>2</v>
      </c>
      <c r="CA18" s="126">
        <f>IFERROR(BZ18/BX18,"-")</f>
        <v>0.4</v>
      </c>
      <c r="CB18" s="127">
        <v>80000</v>
      </c>
      <c r="CC18" s="128">
        <f>IFERROR(CB18/BX18,"-")</f>
        <v>16000</v>
      </c>
      <c r="CD18" s="129"/>
      <c r="CE18" s="129"/>
      <c r="CF18" s="129">
        <v>2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5</v>
      </c>
      <c r="CQ18" s="138">
        <v>91000</v>
      </c>
      <c r="CR18" s="138">
        <v>41000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1.23</v>
      </c>
      <c r="B19" s="184" t="s">
        <v>97</v>
      </c>
      <c r="C19" s="184" t="s">
        <v>58</v>
      </c>
      <c r="D19" s="184"/>
      <c r="E19" s="184" t="s">
        <v>98</v>
      </c>
      <c r="F19" s="184" t="s">
        <v>99</v>
      </c>
      <c r="G19" s="184" t="s">
        <v>61</v>
      </c>
      <c r="H19" s="87" t="s">
        <v>100</v>
      </c>
      <c r="I19" s="87" t="s">
        <v>101</v>
      </c>
      <c r="J19" s="87" t="s">
        <v>102</v>
      </c>
      <c r="K19" s="176">
        <v>300000</v>
      </c>
      <c r="L19" s="79">
        <v>6</v>
      </c>
      <c r="M19" s="79">
        <v>0</v>
      </c>
      <c r="N19" s="79">
        <v>77</v>
      </c>
      <c r="O19" s="88">
        <v>2</v>
      </c>
      <c r="P19" s="89">
        <v>0</v>
      </c>
      <c r="Q19" s="90">
        <f>O19+P19</f>
        <v>2</v>
      </c>
      <c r="R19" s="80">
        <f>IFERROR(Q19/N19,"-")</f>
        <v>0.025974025974026</v>
      </c>
      <c r="S19" s="79">
        <v>0</v>
      </c>
      <c r="T19" s="79">
        <v>2</v>
      </c>
      <c r="U19" s="80">
        <f>IFERROR(T19/(Q19),"-")</f>
        <v>1</v>
      </c>
      <c r="V19" s="81">
        <f>IFERROR(K19/SUM(Q19:Q23),"-")</f>
        <v>7142.8571428571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SUM(Y19:Y23)-SUM(K19:K23)</f>
        <v>69000</v>
      </c>
      <c r="AC19" s="83">
        <f>SUM(Y19:Y23)/SUM(K19:K23)</f>
        <v>1.23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103</v>
      </c>
      <c r="C20" s="184" t="s">
        <v>58</v>
      </c>
      <c r="D20" s="184"/>
      <c r="E20" s="184" t="s">
        <v>104</v>
      </c>
      <c r="F20" s="184" t="s">
        <v>105</v>
      </c>
      <c r="G20" s="184" t="s">
        <v>61</v>
      </c>
      <c r="H20" s="87"/>
      <c r="I20" s="87" t="s">
        <v>101</v>
      </c>
      <c r="J20" s="87"/>
      <c r="K20" s="176"/>
      <c r="L20" s="79">
        <v>20</v>
      </c>
      <c r="M20" s="79">
        <v>0</v>
      </c>
      <c r="N20" s="79">
        <v>95</v>
      </c>
      <c r="O20" s="88">
        <v>6</v>
      </c>
      <c r="P20" s="89">
        <v>0</v>
      </c>
      <c r="Q20" s="90">
        <f>O20+P20</f>
        <v>6</v>
      </c>
      <c r="R20" s="80">
        <f>IFERROR(Q20/N20,"-")</f>
        <v>0.063157894736842</v>
      </c>
      <c r="S20" s="79">
        <v>2</v>
      </c>
      <c r="T20" s="79">
        <v>2</v>
      </c>
      <c r="U20" s="80">
        <f>IFERROR(T20/(Q20),"-")</f>
        <v>0.33333333333333</v>
      </c>
      <c r="V20" s="81"/>
      <c r="W20" s="82">
        <v>4</v>
      </c>
      <c r="X20" s="80">
        <f>IF(Q20=0,"-",W20/Q20)</f>
        <v>0.66666666666667</v>
      </c>
      <c r="Y20" s="181">
        <v>35000</v>
      </c>
      <c r="Z20" s="182">
        <f>IFERROR(Y20/Q20,"-")</f>
        <v>5833.3333333333</v>
      </c>
      <c r="AA20" s="182">
        <f>IFERROR(Y20/W20,"-")</f>
        <v>8750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2</v>
      </c>
      <c r="AX20" s="104">
        <f>IF(Q20=0,"",IF(AW20=0,"",(AW20/Q20)))</f>
        <v>0.33333333333333</v>
      </c>
      <c r="AY20" s="103">
        <v>1</v>
      </c>
      <c r="AZ20" s="105">
        <f>IFERROR(AY20/AW20,"-")</f>
        <v>0.5</v>
      </c>
      <c r="BA20" s="106">
        <v>11000</v>
      </c>
      <c r="BB20" s="107">
        <f>IFERROR(BA20/AW20,"-")</f>
        <v>5500</v>
      </c>
      <c r="BC20" s="108"/>
      <c r="BD20" s="108">
        <v>1</v>
      </c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0.16666666666667</v>
      </c>
      <c r="BQ20" s="118">
        <v>1</v>
      </c>
      <c r="BR20" s="119">
        <f>IFERROR(BQ20/BO20,"-")</f>
        <v>1</v>
      </c>
      <c r="BS20" s="120">
        <v>3000</v>
      </c>
      <c r="BT20" s="121">
        <f>IFERROR(BS20/BO20,"-")</f>
        <v>3000</v>
      </c>
      <c r="BU20" s="122">
        <v>1</v>
      </c>
      <c r="BV20" s="122"/>
      <c r="BW20" s="122"/>
      <c r="BX20" s="123">
        <v>2</v>
      </c>
      <c r="BY20" s="124">
        <f>IF(Q20=0,"",IF(BX20=0,"",(BX20/Q20)))</f>
        <v>0.33333333333333</v>
      </c>
      <c r="BZ20" s="125">
        <v>1</v>
      </c>
      <c r="CA20" s="126">
        <f>IFERROR(BZ20/BX20,"-")</f>
        <v>0.5</v>
      </c>
      <c r="CB20" s="127">
        <v>8000</v>
      </c>
      <c r="CC20" s="128">
        <f>IFERROR(CB20/BX20,"-")</f>
        <v>4000</v>
      </c>
      <c r="CD20" s="129"/>
      <c r="CE20" s="129">
        <v>1</v>
      </c>
      <c r="CF20" s="129"/>
      <c r="CG20" s="130">
        <v>1</v>
      </c>
      <c r="CH20" s="131">
        <f>IF(Q20=0,"",IF(CG20=0,"",(CG20/Q20)))</f>
        <v>0.16666666666667</v>
      </c>
      <c r="CI20" s="132">
        <v>1</v>
      </c>
      <c r="CJ20" s="133">
        <f>IFERROR(CI20/CG20,"-")</f>
        <v>1</v>
      </c>
      <c r="CK20" s="134">
        <v>13000</v>
      </c>
      <c r="CL20" s="135">
        <f>IFERROR(CK20/CG20,"-")</f>
        <v>13000</v>
      </c>
      <c r="CM20" s="136"/>
      <c r="CN20" s="136"/>
      <c r="CO20" s="136">
        <v>1</v>
      </c>
      <c r="CP20" s="137">
        <v>4</v>
      </c>
      <c r="CQ20" s="138">
        <v>35000</v>
      </c>
      <c r="CR20" s="138">
        <v>13000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106</v>
      </c>
      <c r="C21" s="184" t="s">
        <v>58</v>
      </c>
      <c r="D21" s="184"/>
      <c r="E21" s="184" t="s">
        <v>107</v>
      </c>
      <c r="F21" s="184" t="s">
        <v>108</v>
      </c>
      <c r="G21" s="184" t="s">
        <v>61</v>
      </c>
      <c r="H21" s="87"/>
      <c r="I21" s="87" t="s">
        <v>101</v>
      </c>
      <c r="J21" s="87"/>
      <c r="K21" s="176"/>
      <c r="L21" s="79">
        <v>17</v>
      </c>
      <c r="M21" s="79">
        <v>0</v>
      </c>
      <c r="N21" s="79">
        <v>79</v>
      </c>
      <c r="O21" s="88">
        <v>3</v>
      </c>
      <c r="P21" s="89">
        <v>0</v>
      </c>
      <c r="Q21" s="90">
        <f>O21+P21</f>
        <v>3</v>
      </c>
      <c r="R21" s="80">
        <f>IFERROR(Q21/N21,"-")</f>
        <v>0.037974683544304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3</v>
      </c>
      <c r="BG21" s="110">
        <f>IF(Q21=0,"",IF(BF21=0,"",(BF21/Q21)))</f>
        <v>1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109</v>
      </c>
      <c r="C22" s="184" t="s">
        <v>58</v>
      </c>
      <c r="D22" s="184"/>
      <c r="E22" s="184" t="s">
        <v>110</v>
      </c>
      <c r="F22" s="184" t="s">
        <v>111</v>
      </c>
      <c r="G22" s="184" t="s">
        <v>61</v>
      </c>
      <c r="H22" s="87"/>
      <c r="I22" s="87" t="s">
        <v>101</v>
      </c>
      <c r="J22" s="87"/>
      <c r="K22" s="176"/>
      <c r="L22" s="79">
        <v>18</v>
      </c>
      <c r="M22" s="79">
        <v>0</v>
      </c>
      <c r="N22" s="79">
        <v>51</v>
      </c>
      <c r="O22" s="88">
        <v>4</v>
      </c>
      <c r="P22" s="89">
        <v>0</v>
      </c>
      <c r="Q22" s="90">
        <f>O22+P22</f>
        <v>4</v>
      </c>
      <c r="R22" s="80">
        <f>IFERROR(Q22/N22,"-")</f>
        <v>0.07843137254902</v>
      </c>
      <c r="S22" s="79">
        <v>1</v>
      </c>
      <c r="T22" s="79">
        <v>2</v>
      </c>
      <c r="U22" s="80">
        <f>IFERROR(T22/(Q22),"-")</f>
        <v>0.5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0.5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2</v>
      </c>
      <c r="BP22" s="117">
        <f>IF(Q22=0,"",IF(BO22=0,"",(BO22/Q22)))</f>
        <v>0.5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112</v>
      </c>
      <c r="C23" s="184" t="s">
        <v>58</v>
      </c>
      <c r="D23" s="184"/>
      <c r="E23" s="184" t="s">
        <v>113</v>
      </c>
      <c r="F23" s="184" t="s">
        <v>113</v>
      </c>
      <c r="G23" s="184" t="s">
        <v>76</v>
      </c>
      <c r="H23" s="87"/>
      <c r="I23" s="87"/>
      <c r="J23" s="87"/>
      <c r="K23" s="176"/>
      <c r="L23" s="79">
        <v>198</v>
      </c>
      <c r="M23" s="79">
        <v>121</v>
      </c>
      <c r="N23" s="79">
        <v>42</v>
      </c>
      <c r="O23" s="88">
        <v>27</v>
      </c>
      <c r="P23" s="89">
        <v>0</v>
      </c>
      <c r="Q23" s="90">
        <f>O23+P23</f>
        <v>27</v>
      </c>
      <c r="R23" s="80">
        <f>IFERROR(Q23/N23,"-")</f>
        <v>0.64285714285714</v>
      </c>
      <c r="S23" s="79">
        <v>13</v>
      </c>
      <c r="T23" s="79">
        <v>3</v>
      </c>
      <c r="U23" s="80">
        <f>IFERROR(T23/(Q23),"-")</f>
        <v>0.11111111111111</v>
      </c>
      <c r="V23" s="81"/>
      <c r="W23" s="82">
        <v>10</v>
      </c>
      <c r="X23" s="80">
        <f>IF(Q23=0,"-",W23/Q23)</f>
        <v>0.37037037037037</v>
      </c>
      <c r="Y23" s="181">
        <v>334000</v>
      </c>
      <c r="Z23" s="182">
        <f>IFERROR(Y23/Q23,"-")</f>
        <v>12370.37037037</v>
      </c>
      <c r="AA23" s="182">
        <f>IFERROR(Y23/W23,"-")</f>
        <v>33400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2</v>
      </c>
      <c r="AX23" s="104">
        <f>IF(Q23=0,"",IF(AW23=0,"",(AW23/Q23)))</f>
        <v>0.074074074074074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4</v>
      </c>
      <c r="BG23" s="110">
        <f>IF(Q23=0,"",IF(BF23=0,"",(BF23/Q23)))</f>
        <v>0.14814814814815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13</v>
      </c>
      <c r="BP23" s="117">
        <f>IF(Q23=0,"",IF(BO23=0,"",(BO23/Q23)))</f>
        <v>0.48148148148148</v>
      </c>
      <c r="BQ23" s="118">
        <v>5</v>
      </c>
      <c r="BR23" s="119">
        <f>IFERROR(BQ23/BO23,"-")</f>
        <v>0.38461538461538</v>
      </c>
      <c r="BS23" s="120">
        <v>146000</v>
      </c>
      <c r="BT23" s="121">
        <f>IFERROR(BS23/BO23,"-")</f>
        <v>11230.769230769</v>
      </c>
      <c r="BU23" s="122">
        <v>3</v>
      </c>
      <c r="BV23" s="122">
        <v>1</v>
      </c>
      <c r="BW23" s="122">
        <v>1</v>
      </c>
      <c r="BX23" s="123">
        <v>6</v>
      </c>
      <c r="BY23" s="124">
        <f>IF(Q23=0,"",IF(BX23=0,"",(BX23/Q23)))</f>
        <v>0.22222222222222</v>
      </c>
      <c r="BZ23" s="125">
        <v>3</v>
      </c>
      <c r="CA23" s="126">
        <f>IFERROR(BZ23/BX23,"-")</f>
        <v>0.5</v>
      </c>
      <c r="CB23" s="127">
        <v>160000</v>
      </c>
      <c r="CC23" s="128">
        <f>IFERROR(CB23/BX23,"-")</f>
        <v>26666.666666667</v>
      </c>
      <c r="CD23" s="129">
        <v>2</v>
      </c>
      <c r="CE23" s="129"/>
      <c r="CF23" s="129">
        <v>1</v>
      </c>
      <c r="CG23" s="130">
        <v>2</v>
      </c>
      <c r="CH23" s="131">
        <f>IF(Q23=0,"",IF(CG23=0,"",(CG23/Q23)))</f>
        <v>0.074074074074074</v>
      </c>
      <c r="CI23" s="132">
        <v>2</v>
      </c>
      <c r="CJ23" s="133">
        <f>IFERROR(CI23/CG23,"-")</f>
        <v>1</v>
      </c>
      <c r="CK23" s="134">
        <v>28000</v>
      </c>
      <c r="CL23" s="135">
        <f>IFERROR(CK23/CG23,"-")</f>
        <v>14000</v>
      </c>
      <c r="CM23" s="136"/>
      <c r="CN23" s="136">
        <v>1</v>
      </c>
      <c r="CO23" s="136">
        <v>1</v>
      </c>
      <c r="CP23" s="137">
        <v>10</v>
      </c>
      <c r="CQ23" s="138">
        <v>334000</v>
      </c>
      <c r="CR23" s="138">
        <v>154000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1.2092307692308</v>
      </c>
      <c r="B24" s="184" t="s">
        <v>114</v>
      </c>
      <c r="C24" s="184" t="s">
        <v>58</v>
      </c>
      <c r="D24" s="184"/>
      <c r="E24" s="184" t="s">
        <v>115</v>
      </c>
      <c r="F24" s="184" t="s">
        <v>105</v>
      </c>
      <c r="G24" s="184" t="s">
        <v>61</v>
      </c>
      <c r="H24" s="87" t="s">
        <v>116</v>
      </c>
      <c r="I24" s="87" t="s">
        <v>101</v>
      </c>
      <c r="J24" s="87" t="s">
        <v>102</v>
      </c>
      <c r="K24" s="176">
        <v>325000</v>
      </c>
      <c r="L24" s="79">
        <v>6</v>
      </c>
      <c r="M24" s="79">
        <v>0</v>
      </c>
      <c r="N24" s="79">
        <v>25</v>
      </c>
      <c r="O24" s="88">
        <v>2</v>
      </c>
      <c r="P24" s="89">
        <v>0</v>
      </c>
      <c r="Q24" s="90">
        <f>O24+P24</f>
        <v>2</v>
      </c>
      <c r="R24" s="80">
        <f>IFERROR(Q24/N24,"-")</f>
        <v>0.08</v>
      </c>
      <c r="S24" s="79">
        <v>0</v>
      </c>
      <c r="T24" s="79">
        <v>1</v>
      </c>
      <c r="U24" s="80">
        <f>IFERROR(T24/(Q24),"-")</f>
        <v>0.5</v>
      </c>
      <c r="V24" s="81">
        <f>IFERROR(K24/SUM(Q24:Q27),"-")</f>
        <v>13000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SUM(Y24:Y27)-SUM(K24:K27)</f>
        <v>68000</v>
      </c>
      <c r="AC24" s="83">
        <f>SUM(Y24:Y27)/SUM(K24:K27)</f>
        <v>1.2092307692308</v>
      </c>
      <c r="AD24" s="77"/>
      <c r="AE24" s="91">
        <v>1</v>
      </c>
      <c r="AF24" s="92">
        <f>IF(Q24=0,"",IF(AE24=0,"",(AE24/Q24)))</f>
        <v>0.5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1</v>
      </c>
      <c r="BP24" s="117">
        <f>IF(Q24=0,"",IF(BO24=0,"",(BO24/Q24)))</f>
        <v>0.5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117</v>
      </c>
      <c r="C25" s="184" t="s">
        <v>58</v>
      </c>
      <c r="D25" s="184"/>
      <c r="E25" s="184" t="s">
        <v>118</v>
      </c>
      <c r="F25" s="184" t="s">
        <v>108</v>
      </c>
      <c r="G25" s="184" t="s">
        <v>61</v>
      </c>
      <c r="H25" s="87" t="s">
        <v>116</v>
      </c>
      <c r="I25" s="87" t="s">
        <v>119</v>
      </c>
      <c r="J25" s="87"/>
      <c r="K25" s="176"/>
      <c r="L25" s="79">
        <v>11</v>
      </c>
      <c r="M25" s="79">
        <v>0</v>
      </c>
      <c r="N25" s="79">
        <v>29</v>
      </c>
      <c r="O25" s="88">
        <v>4</v>
      </c>
      <c r="P25" s="89">
        <v>0</v>
      </c>
      <c r="Q25" s="90">
        <f>O25+P25</f>
        <v>4</v>
      </c>
      <c r="R25" s="80">
        <f>IFERROR(Q25/N25,"-")</f>
        <v>0.13793103448276</v>
      </c>
      <c r="S25" s="79">
        <v>1</v>
      </c>
      <c r="T25" s="79">
        <v>0</v>
      </c>
      <c r="U25" s="80">
        <f>IFERROR(T25/(Q25),"-")</f>
        <v>0</v>
      </c>
      <c r="V25" s="81"/>
      <c r="W25" s="82">
        <v>1</v>
      </c>
      <c r="X25" s="80">
        <f>IF(Q25=0,"-",W25/Q25)</f>
        <v>0.25</v>
      </c>
      <c r="Y25" s="181">
        <v>44000</v>
      </c>
      <c r="Z25" s="182">
        <f>IFERROR(Y25/Q25,"-")</f>
        <v>11000</v>
      </c>
      <c r="AA25" s="182">
        <f>IFERROR(Y25/W25,"-")</f>
        <v>44000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0.25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1</v>
      </c>
      <c r="BG25" s="110">
        <f>IF(Q25=0,"",IF(BF25=0,"",(BF25/Q25)))</f>
        <v>0.25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2</v>
      </c>
      <c r="BP25" s="117">
        <f>IF(Q25=0,"",IF(BO25=0,"",(BO25/Q25)))</f>
        <v>0.5</v>
      </c>
      <c r="BQ25" s="118">
        <v>1</v>
      </c>
      <c r="BR25" s="119">
        <f>IFERROR(BQ25/BO25,"-")</f>
        <v>0.5</v>
      </c>
      <c r="BS25" s="120">
        <v>44000</v>
      </c>
      <c r="BT25" s="121">
        <f>IFERROR(BS25/BO25,"-")</f>
        <v>22000</v>
      </c>
      <c r="BU25" s="122"/>
      <c r="BV25" s="122"/>
      <c r="BW25" s="122">
        <v>1</v>
      </c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44000</v>
      </c>
      <c r="CR25" s="138">
        <v>44000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120</v>
      </c>
      <c r="C26" s="184" t="s">
        <v>58</v>
      </c>
      <c r="D26" s="184"/>
      <c r="E26" s="184" t="s">
        <v>121</v>
      </c>
      <c r="F26" s="184" t="s">
        <v>122</v>
      </c>
      <c r="G26" s="184" t="s">
        <v>61</v>
      </c>
      <c r="H26" s="87" t="s">
        <v>116</v>
      </c>
      <c r="I26" s="87" t="s">
        <v>123</v>
      </c>
      <c r="J26" s="87"/>
      <c r="K26" s="176"/>
      <c r="L26" s="79">
        <v>11</v>
      </c>
      <c r="M26" s="79">
        <v>0</v>
      </c>
      <c r="N26" s="79">
        <v>45</v>
      </c>
      <c r="O26" s="88">
        <v>3</v>
      </c>
      <c r="P26" s="89">
        <v>0</v>
      </c>
      <c r="Q26" s="90">
        <f>O26+P26</f>
        <v>3</v>
      </c>
      <c r="R26" s="80">
        <f>IFERROR(Q26/N26,"-")</f>
        <v>0.066666666666667</v>
      </c>
      <c r="S26" s="79">
        <v>0</v>
      </c>
      <c r="T26" s="79">
        <v>1</v>
      </c>
      <c r="U26" s="80">
        <f>IFERROR(T26/(Q26),"-")</f>
        <v>0.33333333333333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0.33333333333333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2</v>
      </c>
      <c r="BP26" s="117">
        <f>IF(Q26=0,"",IF(BO26=0,"",(BO26/Q26)))</f>
        <v>0.66666666666667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124</v>
      </c>
      <c r="C27" s="184" t="s">
        <v>58</v>
      </c>
      <c r="D27" s="184"/>
      <c r="E27" s="184" t="s">
        <v>113</v>
      </c>
      <c r="F27" s="184" t="s">
        <v>113</v>
      </c>
      <c r="G27" s="184" t="s">
        <v>76</v>
      </c>
      <c r="H27" s="87"/>
      <c r="I27" s="87"/>
      <c r="J27" s="87"/>
      <c r="K27" s="176"/>
      <c r="L27" s="79">
        <v>80</v>
      </c>
      <c r="M27" s="79">
        <v>49</v>
      </c>
      <c r="N27" s="79">
        <v>73</v>
      </c>
      <c r="O27" s="88">
        <v>16</v>
      </c>
      <c r="P27" s="89">
        <v>0</v>
      </c>
      <c r="Q27" s="90">
        <f>O27+P27</f>
        <v>16</v>
      </c>
      <c r="R27" s="80">
        <f>IFERROR(Q27/N27,"-")</f>
        <v>0.21917808219178</v>
      </c>
      <c r="S27" s="79">
        <v>9</v>
      </c>
      <c r="T27" s="79">
        <v>2</v>
      </c>
      <c r="U27" s="80">
        <f>IFERROR(T27/(Q27),"-")</f>
        <v>0.125</v>
      </c>
      <c r="V27" s="81"/>
      <c r="W27" s="82">
        <v>9</v>
      </c>
      <c r="X27" s="80">
        <f>IF(Q27=0,"-",W27/Q27)</f>
        <v>0.5625</v>
      </c>
      <c r="Y27" s="181">
        <v>349000</v>
      </c>
      <c r="Z27" s="182">
        <f>IFERROR(Y27/Q27,"-")</f>
        <v>21812.5</v>
      </c>
      <c r="AA27" s="182">
        <f>IFERROR(Y27/W27,"-")</f>
        <v>38777.777777778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0.125</v>
      </c>
      <c r="BH27" s="109">
        <v>2</v>
      </c>
      <c r="BI27" s="111">
        <f>IFERROR(BH27/BF27,"-")</f>
        <v>1</v>
      </c>
      <c r="BJ27" s="112">
        <v>6000</v>
      </c>
      <c r="BK27" s="113">
        <f>IFERROR(BJ27/BF27,"-")</f>
        <v>3000</v>
      </c>
      <c r="BL27" s="114">
        <v>2</v>
      </c>
      <c r="BM27" s="114"/>
      <c r="BN27" s="114"/>
      <c r="BO27" s="116">
        <v>5</v>
      </c>
      <c r="BP27" s="117">
        <f>IF(Q27=0,"",IF(BO27=0,"",(BO27/Q27)))</f>
        <v>0.3125</v>
      </c>
      <c r="BQ27" s="118">
        <v>3</v>
      </c>
      <c r="BR27" s="119">
        <f>IFERROR(BQ27/BO27,"-")</f>
        <v>0.6</v>
      </c>
      <c r="BS27" s="120">
        <v>81000</v>
      </c>
      <c r="BT27" s="121">
        <f>IFERROR(BS27/BO27,"-")</f>
        <v>16200</v>
      </c>
      <c r="BU27" s="122">
        <v>1</v>
      </c>
      <c r="BV27" s="122">
        <v>1</v>
      </c>
      <c r="BW27" s="122">
        <v>1</v>
      </c>
      <c r="BX27" s="123">
        <v>5</v>
      </c>
      <c r="BY27" s="124">
        <f>IF(Q27=0,"",IF(BX27=0,"",(BX27/Q27)))</f>
        <v>0.3125</v>
      </c>
      <c r="BZ27" s="125">
        <v>2</v>
      </c>
      <c r="CA27" s="126">
        <f>IFERROR(BZ27/BX27,"-")</f>
        <v>0.4</v>
      </c>
      <c r="CB27" s="127">
        <v>152000</v>
      </c>
      <c r="CC27" s="128">
        <f>IFERROR(CB27/BX27,"-")</f>
        <v>30400</v>
      </c>
      <c r="CD27" s="129">
        <v>1</v>
      </c>
      <c r="CE27" s="129"/>
      <c r="CF27" s="129">
        <v>1</v>
      </c>
      <c r="CG27" s="130">
        <v>4</v>
      </c>
      <c r="CH27" s="131">
        <f>IF(Q27=0,"",IF(CG27=0,"",(CG27/Q27)))</f>
        <v>0.25</v>
      </c>
      <c r="CI27" s="132">
        <v>2</v>
      </c>
      <c r="CJ27" s="133">
        <f>IFERROR(CI27/CG27,"-")</f>
        <v>0.5</v>
      </c>
      <c r="CK27" s="134">
        <v>110000</v>
      </c>
      <c r="CL27" s="135">
        <f>IFERROR(CK27/CG27,"-")</f>
        <v>27500</v>
      </c>
      <c r="CM27" s="136">
        <v>1</v>
      </c>
      <c r="CN27" s="136"/>
      <c r="CO27" s="136">
        <v>1</v>
      </c>
      <c r="CP27" s="137">
        <v>9</v>
      </c>
      <c r="CQ27" s="138">
        <v>349000</v>
      </c>
      <c r="CR27" s="138">
        <v>147000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</v>
      </c>
      <c r="B28" s="184" t="s">
        <v>125</v>
      </c>
      <c r="C28" s="184" t="s">
        <v>58</v>
      </c>
      <c r="D28" s="184"/>
      <c r="E28" s="184" t="s">
        <v>126</v>
      </c>
      <c r="F28" s="184" t="s">
        <v>126</v>
      </c>
      <c r="G28" s="184" t="s">
        <v>61</v>
      </c>
      <c r="H28" s="87" t="s">
        <v>79</v>
      </c>
      <c r="I28" s="87" t="s">
        <v>127</v>
      </c>
      <c r="J28" s="87" t="s">
        <v>128</v>
      </c>
      <c r="K28" s="176">
        <v>60000</v>
      </c>
      <c r="L28" s="79">
        <v>0</v>
      </c>
      <c r="M28" s="79">
        <v>0</v>
      </c>
      <c r="N28" s="79">
        <v>7</v>
      </c>
      <c r="O28" s="88">
        <v>0</v>
      </c>
      <c r="P28" s="89">
        <v>0</v>
      </c>
      <c r="Q28" s="90">
        <f>O28+P28</f>
        <v>0</v>
      </c>
      <c r="R28" s="80">
        <f>IFERROR(Q28/N28,"-")</f>
        <v>0</v>
      </c>
      <c r="S28" s="79">
        <v>0</v>
      </c>
      <c r="T28" s="79">
        <v>0</v>
      </c>
      <c r="U28" s="80" t="str">
        <f>IFERROR(T28/(Q28),"-")</f>
        <v>-</v>
      </c>
      <c r="V28" s="81">
        <f>IFERROR(K28/SUM(Q28:Q29),"-")</f>
        <v>60000</v>
      </c>
      <c r="W28" s="82">
        <v>0</v>
      </c>
      <c r="X28" s="80" t="str">
        <f>IF(Q28=0,"-",W28/Q28)</f>
        <v>-</v>
      </c>
      <c r="Y28" s="181">
        <v>0</v>
      </c>
      <c r="Z28" s="182" t="str">
        <f>IFERROR(Y28/Q28,"-")</f>
        <v>-</v>
      </c>
      <c r="AA28" s="182" t="str">
        <f>IFERROR(Y28/W28,"-")</f>
        <v>-</v>
      </c>
      <c r="AB28" s="176">
        <f>SUM(Y28:Y29)-SUM(K28:K29)</f>
        <v>-60000</v>
      </c>
      <c r="AC28" s="83">
        <f>SUM(Y28:Y29)/SUM(K28:K29)</f>
        <v>0</v>
      </c>
      <c r="AD28" s="77"/>
      <c r="AE28" s="91"/>
      <c r="AF28" s="92" t="str">
        <f>IF(Q28=0,"",IF(AE28=0,"",(AE28/Q28)))</f>
        <v/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 t="str">
        <f>IF(Q28=0,"",IF(AN28=0,"",(AN28/Q28)))</f>
        <v/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 t="str">
        <f>IF(Q28=0,"",IF(AW28=0,"",(AW28/Q28)))</f>
        <v/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 t="str">
        <f>IF(Q28=0,"",IF(BF28=0,"",(BF28/Q28)))</f>
        <v/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 t="str">
        <f>IF(Q28=0,"",IF(BO28=0,"",(BO28/Q28)))</f>
        <v/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 t="str">
        <f>IF(Q28=0,"",IF(BX28=0,"",(BX28/Q28)))</f>
        <v/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 t="str">
        <f>IF(Q28=0,"",IF(CG28=0,"",(CG28/Q28)))</f>
        <v/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129</v>
      </c>
      <c r="C29" s="184" t="s">
        <v>58</v>
      </c>
      <c r="D29" s="184"/>
      <c r="E29" s="184" t="s">
        <v>126</v>
      </c>
      <c r="F29" s="184" t="s">
        <v>126</v>
      </c>
      <c r="G29" s="184" t="s">
        <v>76</v>
      </c>
      <c r="H29" s="87"/>
      <c r="I29" s="87"/>
      <c r="J29" s="87"/>
      <c r="K29" s="176"/>
      <c r="L29" s="79">
        <v>6</v>
      </c>
      <c r="M29" s="79">
        <v>6</v>
      </c>
      <c r="N29" s="79">
        <v>2</v>
      </c>
      <c r="O29" s="88">
        <v>1</v>
      </c>
      <c r="P29" s="89">
        <v>0</v>
      </c>
      <c r="Q29" s="90">
        <f>O29+P29</f>
        <v>1</v>
      </c>
      <c r="R29" s="80">
        <f>IFERROR(Q29/N29,"-")</f>
        <v>0.5</v>
      </c>
      <c r="S29" s="79">
        <v>0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>
        <v>1</v>
      </c>
      <c r="BY29" s="124">
        <f>IF(Q29=0,"",IF(BX29=0,"",(BX29/Q29)))</f>
        <v>1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4.8716666666667</v>
      </c>
      <c r="B30" s="184" t="s">
        <v>130</v>
      </c>
      <c r="C30" s="184" t="s">
        <v>58</v>
      </c>
      <c r="D30" s="184"/>
      <c r="E30" s="184" t="s">
        <v>131</v>
      </c>
      <c r="F30" s="184" t="s">
        <v>132</v>
      </c>
      <c r="G30" s="184" t="s">
        <v>61</v>
      </c>
      <c r="H30" s="87" t="s">
        <v>89</v>
      </c>
      <c r="I30" s="87" t="s">
        <v>127</v>
      </c>
      <c r="J30" s="87" t="s">
        <v>128</v>
      </c>
      <c r="K30" s="176">
        <v>60000</v>
      </c>
      <c r="L30" s="79">
        <v>4</v>
      </c>
      <c r="M30" s="79">
        <v>0</v>
      </c>
      <c r="N30" s="79">
        <v>30</v>
      </c>
      <c r="O30" s="88">
        <v>1</v>
      </c>
      <c r="P30" s="89">
        <v>0</v>
      </c>
      <c r="Q30" s="90">
        <f>O30+P30</f>
        <v>1</v>
      </c>
      <c r="R30" s="80">
        <f>IFERROR(Q30/N30,"-")</f>
        <v>0.033333333333333</v>
      </c>
      <c r="S30" s="79">
        <v>1</v>
      </c>
      <c r="T30" s="79">
        <v>0</v>
      </c>
      <c r="U30" s="80">
        <f>IFERROR(T30/(Q30),"-")</f>
        <v>0</v>
      </c>
      <c r="V30" s="81">
        <f>IFERROR(K30/SUM(Q30:Q31),"-")</f>
        <v>12000</v>
      </c>
      <c r="W30" s="82">
        <v>1</v>
      </c>
      <c r="X30" s="80">
        <f>IF(Q30=0,"-",W30/Q30)</f>
        <v>1</v>
      </c>
      <c r="Y30" s="181">
        <v>113000</v>
      </c>
      <c r="Z30" s="182">
        <f>IFERROR(Y30/Q30,"-")</f>
        <v>113000</v>
      </c>
      <c r="AA30" s="182">
        <f>IFERROR(Y30/W30,"-")</f>
        <v>113000</v>
      </c>
      <c r="AB30" s="176">
        <f>SUM(Y30:Y31)-SUM(K30:K31)</f>
        <v>232300</v>
      </c>
      <c r="AC30" s="83">
        <f>SUM(Y30:Y31)/SUM(K30:K31)</f>
        <v>4.8716666666667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1</v>
      </c>
      <c r="BH30" s="109">
        <v>1</v>
      </c>
      <c r="BI30" s="111">
        <f>IFERROR(BH30/BF30,"-")</f>
        <v>1</v>
      </c>
      <c r="BJ30" s="112">
        <v>113000</v>
      </c>
      <c r="BK30" s="113">
        <f>IFERROR(BJ30/BF30,"-")</f>
        <v>113000</v>
      </c>
      <c r="BL30" s="114"/>
      <c r="BM30" s="114"/>
      <c r="BN30" s="114">
        <v>1</v>
      </c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113000</v>
      </c>
      <c r="CR30" s="138">
        <v>113000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/>
      <c r="B31" s="184" t="s">
        <v>133</v>
      </c>
      <c r="C31" s="184" t="s">
        <v>58</v>
      </c>
      <c r="D31" s="184"/>
      <c r="E31" s="184" t="s">
        <v>131</v>
      </c>
      <c r="F31" s="184" t="s">
        <v>132</v>
      </c>
      <c r="G31" s="184" t="s">
        <v>76</v>
      </c>
      <c r="H31" s="87"/>
      <c r="I31" s="87"/>
      <c r="J31" s="87"/>
      <c r="K31" s="176"/>
      <c r="L31" s="79">
        <v>29</v>
      </c>
      <c r="M31" s="79">
        <v>19</v>
      </c>
      <c r="N31" s="79">
        <v>6</v>
      </c>
      <c r="O31" s="88">
        <v>4</v>
      </c>
      <c r="P31" s="89">
        <v>0</v>
      </c>
      <c r="Q31" s="90">
        <f>O31+P31</f>
        <v>4</v>
      </c>
      <c r="R31" s="80">
        <f>IFERROR(Q31/N31,"-")</f>
        <v>0.66666666666667</v>
      </c>
      <c r="S31" s="79">
        <v>3</v>
      </c>
      <c r="T31" s="79">
        <v>0</v>
      </c>
      <c r="U31" s="80">
        <f>IFERROR(T31/(Q31),"-")</f>
        <v>0</v>
      </c>
      <c r="V31" s="81"/>
      <c r="W31" s="82">
        <v>2</v>
      </c>
      <c r="X31" s="80">
        <f>IF(Q31=0,"-",W31/Q31)</f>
        <v>0.5</v>
      </c>
      <c r="Y31" s="181">
        <v>179300</v>
      </c>
      <c r="Z31" s="182">
        <f>IFERROR(Y31/Q31,"-")</f>
        <v>44825</v>
      </c>
      <c r="AA31" s="182">
        <f>IFERROR(Y31/W31,"-")</f>
        <v>89650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2</v>
      </c>
      <c r="BP31" s="117">
        <f>IF(Q31=0,"",IF(BO31=0,"",(BO31/Q31)))</f>
        <v>0.5</v>
      </c>
      <c r="BQ31" s="118">
        <v>1</v>
      </c>
      <c r="BR31" s="119">
        <f>IFERROR(BQ31/BO31,"-")</f>
        <v>0.5</v>
      </c>
      <c r="BS31" s="120">
        <v>8000</v>
      </c>
      <c r="BT31" s="121">
        <f>IFERROR(BS31/BO31,"-")</f>
        <v>4000</v>
      </c>
      <c r="BU31" s="122"/>
      <c r="BV31" s="122">
        <v>1</v>
      </c>
      <c r="BW31" s="122"/>
      <c r="BX31" s="123">
        <v>2</v>
      </c>
      <c r="BY31" s="124">
        <f>IF(Q31=0,"",IF(BX31=0,"",(BX31/Q31)))</f>
        <v>0.5</v>
      </c>
      <c r="BZ31" s="125">
        <v>1</v>
      </c>
      <c r="CA31" s="126">
        <f>IFERROR(BZ31/BX31,"-")</f>
        <v>0.5</v>
      </c>
      <c r="CB31" s="127">
        <v>171300</v>
      </c>
      <c r="CC31" s="128">
        <f>IFERROR(CB31/BX31,"-")</f>
        <v>85650</v>
      </c>
      <c r="CD31" s="129"/>
      <c r="CE31" s="129"/>
      <c r="CF31" s="129">
        <v>1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2</v>
      </c>
      <c r="CQ31" s="138">
        <v>179300</v>
      </c>
      <c r="CR31" s="138">
        <v>171300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>
        <f>AC32</f>
        <v>2.68</v>
      </c>
      <c r="B32" s="184" t="s">
        <v>134</v>
      </c>
      <c r="C32" s="184" t="s">
        <v>58</v>
      </c>
      <c r="D32" s="184"/>
      <c r="E32" s="184" t="s">
        <v>135</v>
      </c>
      <c r="F32" s="184" t="s">
        <v>136</v>
      </c>
      <c r="G32" s="184" t="s">
        <v>61</v>
      </c>
      <c r="H32" s="87" t="s">
        <v>137</v>
      </c>
      <c r="I32" s="87" t="s">
        <v>127</v>
      </c>
      <c r="J32" s="186" t="s">
        <v>90</v>
      </c>
      <c r="K32" s="176">
        <v>150000</v>
      </c>
      <c r="L32" s="79">
        <v>23</v>
      </c>
      <c r="M32" s="79">
        <v>0</v>
      </c>
      <c r="N32" s="79">
        <v>47</v>
      </c>
      <c r="O32" s="88">
        <v>4</v>
      </c>
      <c r="P32" s="89">
        <v>0</v>
      </c>
      <c r="Q32" s="90">
        <f>O32+P32</f>
        <v>4</v>
      </c>
      <c r="R32" s="80">
        <f>IFERROR(Q32/N32,"-")</f>
        <v>0.085106382978723</v>
      </c>
      <c r="S32" s="79">
        <v>3</v>
      </c>
      <c r="T32" s="79">
        <v>1</v>
      </c>
      <c r="U32" s="80">
        <f>IFERROR(T32/(Q32),"-")</f>
        <v>0.25</v>
      </c>
      <c r="V32" s="81">
        <f>IFERROR(K32/SUM(Q32:Q33),"-")</f>
        <v>13636.363636364</v>
      </c>
      <c r="W32" s="82">
        <v>4</v>
      </c>
      <c r="X32" s="80">
        <f>IF(Q32=0,"-",W32/Q32)</f>
        <v>1</v>
      </c>
      <c r="Y32" s="181">
        <v>42000</v>
      </c>
      <c r="Z32" s="182">
        <f>IFERROR(Y32/Q32,"-")</f>
        <v>10500</v>
      </c>
      <c r="AA32" s="182">
        <f>IFERROR(Y32/W32,"-")</f>
        <v>10500</v>
      </c>
      <c r="AB32" s="176">
        <f>SUM(Y32:Y33)-SUM(K32:K33)</f>
        <v>252000</v>
      </c>
      <c r="AC32" s="83">
        <f>SUM(Y32:Y33)/SUM(K32:K33)</f>
        <v>2.68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2</v>
      </c>
      <c r="BG32" s="110">
        <f>IF(Q32=0,"",IF(BF32=0,"",(BF32/Q32)))</f>
        <v>0.5</v>
      </c>
      <c r="BH32" s="109">
        <v>2</v>
      </c>
      <c r="BI32" s="111">
        <f>IFERROR(BH32/BF32,"-")</f>
        <v>1</v>
      </c>
      <c r="BJ32" s="112">
        <v>21000</v>
      </c>
      <c r="BK32" s="113">
        <f>IFERROR(BJ32/BF32,"-")</f>
        <v>10500</v>
      </c>
      <c r="BL32" s="114">
        <v>1</v>
      </c>
      <c r="BM32" s="114"/>
      <c r="BN32" s="114">
        <v>1</v>
      </c>
      <c r="BO32" s="116">
        <v>1</v>
      </c>
      <c r="BP32" s="117">
        <f>IF(Q32=0,"",IF(BO32=0,"",(BO32/Q32)))</f>
        <v>0.25</v>
      </c>
      <c r="BQ32" s="118">
        <v>1</v>
      </c>
      <c r="BR32" s="119">
        <f>IFERROR(BQ32/BO32,"-")</f>
        <v>1</v>
      </c>
      <c r="BS32" s="120">
        <v>18000</v>
      </c>
      <c r="BT32" s="121">
        <f>IFERROR(BS32/BO32,"-")</f>
        <v>18000</v>
      </c>
      <c r="BU32" s="122"/>
      <c r="BV32" s="122"/>
      <c r="BW32" s="122">
        <v>1</v>
      </c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>
        <v>1</v>
      </c>
      <c r="CH32" s="131">
        <f>IF(Q32=0,"",IF(CG32=0,"",(CG32/Q32)))</f>
        <v>0.25</v>
      </c>
      <c r="CI32" s="132">
        <v>1</v>
      </c>
      <c r="CJ32" s="133">
        <f>IFERROR(CI32/CG32,"-")</f>
        <v>1</v>
      </c>
      <c r="CK32" s="134">
        <v>3000</v>
      </c>
      <c r="CL32" s="135">
        <f>IFERROR(CK32/CG32,"-")</f>
        <v>3000</v>
      </c>
      <c r="CM32" s="136">
        <v>1</v>
      </c>
      <c r="CN32" s="136"/>
      <c r="CO32" s="136"/>
      <c r="CP32" s="137">
        <v>4</v>
      </c>
      <c r="CQ32" s="138">
        <v>42000</v>
      </c>
      <c r="CR32" s="138">
        <v>18000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138</v>
      </c>
      <c r="C33" s="184" t="s">
        <v>58</v>
      </c>
      <c r="D33" s="184"/>
      <c r="E33" s="184" t="s">
        <v>135</v>
      </c>
      <c r="F33" s="184" t="s">
        <v>136</v>
      </c>
      <c r="G33" s="184" t="s">
        <v>76</v>
      </c>
      <c r="H33" s="87"/>
      <c r="I33" s="87"/>
      <c r="J33" s="87"/>
      <c r="K33" s="176"/>
      <c r="L33" s="79">
        <v>33</v>
      </c>
      <c r="M33" s="79">
        <v>25</v>
      </c>
      <c r="N33" s="79">
        <v>7</v>
      </c>
      <c r="O33" s="88">
        <v>7</v>
      </c>
      <c r="P33" s="89">
        <v>0</v>
      </c>
      <c r="Q33" s="90">
        <f>O33+P33</f>
        <v>7</v>
      </c>
      <c r="R33" s="80">
        <f>IFERROR(Q33/N33,"-")</f>
        <v>1</v>
      </c>
      <c r="S33" s="79">
        <v>5</v>
      </c>
      <c r="T33" s="79">
        <v>2</v>
      </c>
      <c r="U33" s="80">
        <f>IFERROR(T33/(Q33),"-")</f>
        <v>0.28571428571429</v>
      </c>
      <c r="V33" s="81"/>
      <c r="W33" s="82">
        <v>6</v>
      </c>
      <c r="X33" s="80">
        <f>IF(Q33=0,"-",W33/Q33)</f>
        <v>0.85714285714286</v>
      </c>
      <c r="Y33" s="181">
        <v>360000</v>
      </c>
      <c r="Z33" s="182">
        <f>IFERROR(Y33/Q33,"-")</f>
        <v>51428.571428571</v>
      </c>
      <c r="AA33" s="182">
        <f>IFERROR(Y33/W33,"-")</f>
        <v>60000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0.14285714285714</v>
      </c>
      <c r="BH33" s="109">
        <v>1</v>
      </c>
      <c r="BI33" s="111">
        <f>IFERROR(BH33/BF33,"-")</f>
        <v>1</v>
      </c>
      <c r="BJ33" s="112">
        <v>8000</v>
      </c>
      <c r="BK33" s="113">
        <f>IFERROR(BJ33/BF33,"-")</f>
        <v>8000</v>
      </c>
      <c r="BL33" s="114">
        <v>1</v>
      </c>
      <c r="BM33" s="114"/>
      <c r="BN33" s="114"/>
      <c r="BO33" s="116">
        <v>2</v>
      </c>
      <c r="BP33" s="117">
        <f>IF(Q33=0,"",IF(BO33=0,"",(BO33/Q33)))</f>
        <v>0.28571428571429</v>
      </c>
      <c r="BQ33" s="118">
        <v>1</v>
      </c>
      <c r="BR33" s="119">
        <f>IFERROR(BQ33/BO33,"-")</f>
        <v>0.5</v>
      </c>
      <c r="BS33" s="120">
        <v>3000</v>
      </c>
      <c r="BT33" s="121">
        <f>IFERROR(BS33/BO33,"-")</f>
        <v>1500</v>
      </c>
      <c r="BU33" s="122">
        <v>1</v>
      </c>
      <c r="BV33" s="122"/>
      <c r="BW33" s="122"/>
      <c r="BX33" s="123">
        <v>4</v>
      </c>
      <c r="BY33" s="124">
        <f>IF(Q33=0,"",IF(BX33=0,"",(BX33/Q33)))</f>
        <v>0.57142857142857</v>
      </c>
      <c r="BZ33" s="125">
        <v>4</v>
      </c>
      <c r="CA33" s="126">
        <f>IFERROR(BZ33/BX33,"-")</f>
        <v>1</v>
      </c>
      <c r="CB33" s="127">
        <v>349000</v>
      </c>
      <c r="CC33" s="128">
        <f>IFERROR(CB33/BX33,"-")</f>
        <v>87250</v>
      </c>
      <c r="CD33" s="129">
        <v>1</v>
      </c>
      <c r="CE33" s="129"/>
      <c r="CF33" s="129">
        <v>3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6</v>
      </c>
      <c r="CQ33" s="138">
        <v>360000</v>
      </c>
      <c r="CR33" s="138">
        <v>170000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0.26296296296296</v>
      </c>
      <c r="B34" s="184" t="s">
        <v>139</v>
      </c>
      <c r="C34" s="184" t="s">
        <v>58</v>
      </c>
      <c r="D34" s="184"/>
      <c r="E34" s="184" t="s">
        <v>140</v>
      </c>
      <c r="F34" s="184" t="s">
        <v>141</v>
      </c>
      <c r="G34" s="184" t="s">
        <v>61</v>
      </c>
      <c r="H34" s="87" t="s">
        <v>142</v>
      </c>
      <c r="I34" s="87" t="s">
        <v>143</v>
      </c>
      <c r="J34" s="87"/>
      <c r="K34" s="176">
        <v>270000</v>
      </c>
      <c r="L34" s="79">
        <v>29</v>
      </c>
      <c r="M34" s="79">
        <v>0</v>
      </c>
      <c r="N34" s="79">
        <v>153</v>
      </c>
      <c r="O34" s="88">
        <v>11</v>
      </c>
      <c r="P34" s="89">
        <v>0</v>
      </c>
      <c r="Q34" s="90">
        <f>O34+P34</f>
        <v>11</v>
      </c>
      <c r="R34" s="80">
        <f>IFERROR(Q34/N34,"-")</f>
        <v>0.071895424836601</v>
      </c>
      <c r="S34" s="79">
        <v>5</v>
      </c>
      <c r="T34" s="79">
        <v>3</v>
      </c>
      <c r="U34" s="80">
        <f>IFERROR(T34/(Q34),"-")</f>
        <v>0.27272727272727</v>
      </c>
      <c r="V34" s="81">
        <f>IFERROR(K34/SUM(Q34:Q35),"-")</f>
        <v>15000</v>
      </c>
      <c r="W34" s="82">
        <v>3</v>
      </c>
      <c r="X34" s="80">
        <f>IF(Q34=0,"-",W34/Q34)</f>
        <v>0.27272727272727</v>
      </c>
      <c r="Y34" s="181">
        <v>71000</v>
      </c>
      <c r="Z34" s="182">
        <f>IFERROR(Y34/Q34,"-")</f>
        <v>6454.5454545455</v>
      </c>
      <c r="AA34" s="182">
        <f>IFERROR(Y34/W34,"-")</f>
        <v>23666.666666667</v>
      </c>
      <c r="AB34" s="176">
        <f>SUM(Y34:Y35)-SUM(K34:K35)</f>
        <v>-199000</v>
      </c>
      <c r="AC34" s="83">
        <f>SUM(Y34:Y35)/SUM(K34:K35)</f>
        <v>0.26296296296296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0.090909090909091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4</v>
      </c>
      <c r="BG34" s="110">
        <f>IF(Q34=0,"",IF(BF34=0,"",(BF34/Q34)))</f>
        <v>0.36363636363636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2</v>
      </c>
      <c r="BP34" s="117">
        <f>IF(Q34=0,"",IF(BO34=0,"",(BO34/Q34)))</f>
        <v>0.18181818181818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4</v>
      </c>
      <c r="BY34" s="124">
        <f>IF(Q34=0,"",IF(BX34=0,"",(BX34/Q34)))</f>
        <v>0.36363636363636</v>
      </c>
      <c r="BZ34" s="125">
        <v>3</v>
      </c>
      <c r="CA34" s="126">
        <f>IFERROR(BZ34/BX34,"-")</f>
        <v>0.75</v>
      </c>
      <c r="CB34" s="127">
        <v>71000</v>
      </c>
      <c r="CC34" s="128">
        <f>IFERROR(CB34/BX34,"-")</f>
        <v>17750</v>
      </c>
      <c r="CD34" s="129"/>
      <c r="CE34" s="129">
        <v>2</v>
      </c>
      <c r="CF34" s="129">
        <v>1</v>
      </c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3</v>
      </c>
      <c r="CQ34" s="138">
        <v>71000</v>
      </c>
      <c r="CR34" s="138">
        <v>31000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144</v>
      </c>
      <c r="C35" s="184" t="s">
        <v>58</v>
      </c>
      <c r="D35" s="184"/>
      <c r="E35" s="184" t="s">
        <v>145</v>
      </c>
      <c r="F35" s="184" t="s">
        <v>146</v>
      </c>
      <c r="G35" s="184" t="s">
        <v>61</v>
      </c>
      <c r="H35" s="87"/>
      <c r="I35" s="87" t="s">
        <v>143</v>
      </c>
      <c r="J35" s="87"/>
      <c r="K35" s="176"/>
      <c r="L35" s="79">
        <v>13</v>
      </c>
      <c r="M35" s="79">
        <v>0</v>
      </c>
      <c r="N35" s="79">
        <v>69</v>
      </c>
      <c r="O35" s="88">
        <v>7</v>
      </c>
      <c r="P35" s="89">
        <v>0</v>
      </c>
      <c r="Q35" s="90">
        <f>O35+P35</f>
        <v>7</v>
      </c>
      <c r="R35" s="80">
        <f>IFERROR(Q35/N35,"-")</f>
        <v>0.10144927536232</v>
      </c>
      <c r="S35" s="79">
        <v>1</v>
      </c>
      <c r="T35" s="79">
        <v>2</v>
      </c>
      <c r="U35" s="80">
        <f>IFERROR(T35/(Q35),"-")</f>
        <v>0.28571428571429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0.14285714285714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5</v>
      </c>
      <c r="BP35" s="117">
        <f>IF(Q35=0,"",IF(BO35=0,"",(BO35/Q35)))</f>
        <v>0.71428571428571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1</v>
      </c>
      <c r="BY35" s="124">
        <f>IF(Q35=0,"",IF(BX35=0,"",(BX35/Q35)))</f>
        <v>0.14285714285714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 t="str">
        <f>AC36</f>
        <v>0</v>
      </c>
      <c r="B36" s="184" t="s">
        <v>147</v>
      </c>
      <c r="C36" s="184" t="s">
        <v>58</v>
      </c>
      <c r="D36" s="184"/>
      <c r="E36" s="184" t="s">
        <v>148</v>
      </c>
      <c r="F36" s="184" t="s">
        <v>149</v>
      </c>
      <c r="G36" s="184" t="s">
        <v>61</v>
      </c>
      <c r="H36" s="87"/>
      <c r="I36" s="87" t="s">
        <v>143</v>
      </c>
      <c r="J36" s="87"/>
      <c r="K36" s="176"/>
      <c r="L36" s="79">
        <v>33</v>
      </c>
      <c r="M36" s="79">
        <v>0</v>
      </c>
      <c r="N36" s="79">
        <v>117</v>
      </c>
      <c r="O36" s="88">
        <v>9</v>
      </c>
      <c r="P36" s="89">
        <v>0</v>
      </c>
      <c r="Q36" s="90">
        <f>O36+P36</f>
        <v>9</v>
      </c>
      <c r="R36" s="80">
        <f>IFERROR(Q36/N36,"-")</f>
        <v>0.076923076923077</v>
      </c>
      <c r="S36" s="79">
        <v>5</v>
      </c>
      <c r="T36" s="79">
        <v>2</v>
      </c>
      <c r="U36" s="80">
        <f>IFERROR(T36/(Q36),"-")</f>
        <v>0.22222222222222</v>
      </c>
      <c r="V36" s="81">
        <f>IFERROR(K36/SUM(Q36:Q37),"-")</f>
        <v>0</v>
      </c>
      <c r="W36" s="82">
        <v>3</v>
      </c>
      <c r="X36" s="80">
        <f>IF(Q36=0,"-",W36/Q36)</f>
        <v>0.33333333333333</v>
      </c>
      <c r="Y36" s="181">
        <v>34000</v>
      </c>
      <c r="Z36" s="182">
        <f>IFERROR(Y36/Q36,"-")</f>
        <v>3777.7777777778</v>
      </c>
      <c r="AA36" s="182">
        <f>IFERROR(Y36/W36,"-")</f>
        <v>11333.333333333</v>
      </c>
      <c r="AB36" s="176">
        <f>SUM(Y36:Y37)-SUM(K36:K37)</f>
        <v>324000</v>
      </c>
      <c r="AC36" s="83" t="str">
        <f>SUM(Y36:Y37)/SUM(K36:K37)</f>
        <v>0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6</v>
      </c>
      <c r="BG36" s="110">
        <f>IF(Q36=0,"",IF(BF36=0,"",(BF36/Q36)))</f>
        <v>0.66666666666667</v>
      </c>
      <c r="BH36" s="109">
        <v>1</v>
      </c>
      <c r="BI36" s="111">
        <f>IFERROR(BH36/BF36,"-")</f>
        <v>0.16666666666667</v>
      </c>
      <c r="BJ36" s="112">
        <v>5000</v>
      </c>
      <c r="BK36" s="113">
        <f>IFERROR(BJ36/BF36,"-")</f>
        <v>833.33333333333</v>
      </c>
      <c r="BL36" s="114">
        <v>1</v>
      </c>
      <c r="BM36" s="114"/>
      <c r="BN36" s="114"/>
      <c r="BO36" s="116">
        <v>2</v>
      </c>
      <c r="BP36" s="117">
        <f>IF(Q36=0,"",IF(BO36=0,"",(BO36/Q36)))</f>
        <v>0.22222222222222</v>
      </c>
      <c r="BQ36" s="118">
        <v>1</v>
      </c>
      <c r="BR36" s="119">
        <f>IFERROR(BQ36/BO36,"-")</f>
        <v>0.5</v>
      </c>
      <c r="BS36" s="120">
        <v>3000</v>
      </c>
      <c r="BT36" s="121">
        <f>IFERROR(BS36/BO36,"-")</f>
        <v>1500</v>
      </c>
      <c r="BU36" s="122">
        <v>1</v>
      </c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>
        <v>1</v>
      </c>
      <c r="CH36" s="131">
        <f>IF(Q36=0,"",IF(CG36=0,"",(CG36/Q36)))</f>
        <v>0.11111111111111</v>
      </c>
      <c r="CI36" s="132">
        <v>1</v>
      </c>
      <c r="CJ36" s="133">
        <f>IFERROR(CI36/CG36,"-")</f>
        <v>1</v>
      </c>
      <c r="CK36" s="134">
        <v>26000</v>
      </c>
      <c r="CL36" s="135">
        <f>IFERROR(CK36/CG36,"-")</f>
        <v>26000</v>
      </c>
      <c r="CM36" s="136"/>
      <c r="CN36" s="136"/>
      <c r="CO36" s="136">
        <v>1</v>
      </c>
      <c r="CP36" s="137">
        <v>3</v>
      </c>
      <c r="CQ36" s="138">
        <v>34000</v>
      </c>
      <c r="CR36" s="138">
        <v>26000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150</v>
      </c>
      <c r="C37" s="184" t="s">
        <v>58</v>
      </c>
      <c r="D37" s="184"/>
      <c r="E37" s="184" t="s">
        <v>113</v>
      </c>
      <c r="F37" s="184" t="s">
        <v>113</v>
      </c>
      <c r="G37" s="184" t="s">
        <v>76</v>
      </c>
      <c r="H37" s="87"/>
      <c r="I37" s="87"/>
      <c r="J37" s="87"/>
      <c r="K37" s="176"/>
      <c r="L37" s="79">
        <v>87</v>
      </c>
      <c r="M37" s="79">
        <v>69</v>
      </c>
      <c r="N37" s="79">
        <v>29</v>
      </c>
      <c r="O37" s="88">
        <v>24</v>
      </c>
      <c r="P37" s="89">
        <v>0</v>
      </c>
      <c r="Q37" s="90">
        <f>O37+P37</f>
        <v>24</v>
      </c>
      <c r="R37" s="80">
        <f>IFERROR(Q37/N37,"-")</f>
        <v>0.82758620689655</v>
      </c>
      <c r="S37" s="79">
        <v>12</v>
      </c>
      <c r="T37" s="79">
        <v>2</v>
      </c>
      <c r="U37" s="80">
        <f>IFERROR(T37/(Q37),"-")</f>
        <v>0.083333333333333</v>
      </c>
      <c r="V37" s="81"/>
      <c r="W37" s="82">
        <v>11</v>
      </c>
      <c r="X37" s="80">
        <f>IF(Q37=0,"-",W37/Q37)</f>
        <v>0.45833333333333</v>
      </c>
      <c r="Y37" s="181">
        <v>290000</v>
      </c>
      <c r="Z37" s="182">
        <f>IFERROR(Y37/Q37,"-")</f>
        <v>12083.333333333</v>
      </c>
      <c r="AA37" s="182">
        <f>IFERROR(Y37/W37,"-")</f>
        <v>26363.636363636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>
        <v>1</v>
      </c>
      <c r="AO37" s="98">
        <f>IF(Q37=0,"",IF(AN37=0,"",(AN37/Q37)))</f>
        <v>0.041666666666667</v>
      </c>
      <c r="AP37" s="97">
        <v>1</v>
      </c>
      <c r="AQ37" s="99">
        <f>IFERROR(AP37/AN37,"-")</f>
        <v>1</v>
      </c>
      <c r="AR37" s="100">
        <v>41000</v>
      </c>
      <c r="AS37" s="101">
        <f>IFERROR(AR37/AN37,"-")</f>
        <v>41000</v>
      </c>
      <c r="AT37" s="102"/>
      <c r="AU37" s="102"/>
      <c r="AV37" s="102">
        <v>1</v>
      </c>
      <c r="AW37" s="103">
        <v>1</v>
      </c>
      <c r="AX37" s="104">
        <f>IF(Q37=0,"",IF(AW37=0,"",(AW37/Q37)))</f>
        <v>0.041666666666667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>
        <v>8</v>
      </c>
      <c r="BG37" s="110">
        <f>IF(Q37=0,"",IF(BF37=0,"",(BF37/Q37)))</f>
        <v>0.33333333333333</v>
      </c>
      <c r="BH37" s="109">
        <v>2</v>
      </c>
      <c r="BI37" s="111">
        <f>IFERROR(BH37/BF37,"-")</f>
        <v>0.25</v>
      </c>
      <c r="BJ37" s="112">
        <v>109000</v>
      </c>
      <c r="BK37" s="113">
        <f>IFERROR(BJ37/BF37,"-")</f>
        <v>13625</v>
      </c>
      <c r="BL37" s="114"/>
      <c r="BM37" s="114">
        <v>1</v>
      </c>
      <c r="BN37" s="114">
        <v>1</v>
      </c>
      <c r="BO37" s="116">
        <v>8</v>
      </c>
      <c r="BP37" s="117">
        <f>IF(Q37=0,"",IF(BO37=0,"",(BO37/Q37)))</f>
        <v>0.33333333333333</v>
      </c>
      <c r="BQ37" s="118">
        <v>4</v>
      </c>
      <c r="BR37" s="119">
        <f>IFERROR(BQ37/BO37,"-")</f>
        <v>0.5</v>
      </c>
      <c r="BS37" s="120">
        <v>54000</v>
      </c>
      <c r="BT37" s="121">
        <f>IFERROR(BS37/BO37,"-")</f>
        <v>6750</v>
      </c>
      <c r="BU37" s="122">
        <v>2</v>
      </c>
      <c r="BV37" s="122"/>
      <c r="BW37" s="122">
        <v>2</v>
      </c>
      <c r="BX37" s="123">
        <v>5</v>
      </c>
      <c r="BY37" s="124">
        <f>IF(Q37=0,"",IF(BX37=0,"",(BX37/Q37)))</f>
        <v>0.20833333333333</v>
      </c>
      <c r="BZ37" s="125">
        <v>3</v>
      </c>
      <c r="CA37" s="126">
        <f>IFERROR(BZ37/BX37,"-")</f>
        <v>0.6</v>
      </c>
      <c r="CB37" s="127">
        <v>81000</v>
      </c>
      <c r="CC37" s="128">
        <f>IFERROR(CB37/BX37,"-")</f>
        <v>16200</v>
      </c>
      <c r="CD37" s="129">
        <v>1</v>
      </c>
      <c r="CE37" s="129"/>
      <c r="CF37" s="129">
        <v>2</v>
      </c>
      <c r="CG37" s="130">
        <v>1</v>
      </c>
      <c r="CH37" s="131">
        <f>IF(Q37=0,"",IF(CG37=0,"",(CG37/Q37)))</f>
        <v>0.041666666666667</v>
      </c>
      <c r="CI37" s="132">
        <v>1</v>
      </c>
      <c r="CJ37" s="133">
        <f>IFERROR(CI37/CG37,"-")</f>
        <v>1</v>
      </c>
      <c r="CK37" s="134">
        <v>5000</v>
      </c>
      <c r="CL37" s="135">
        <f>IFERROR(CK37/CG37,"-")</f>
        <v>5000</v>
      </c>
      <c r="CM37" s="136">
        <v>1</v>
      </c>
      <c r="CN37" s="136"/>
      <c r="CO37" s="136"/>
      <c r="CP37" s="137">
        <v>11</v>
      </c>
      <c r="CQ37" s="138">
        <v>290000</v>
      </c>
      <c r="CR37" s="138">
        <v>101000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3.3058823529412</v>
      </c>
      <c r="B38" s="184" t="s">
        <v>151</v>
      </c>
      <c r="C38" s="184" t="s">
        <v>58</v>
      </c>
      <c r="D38" s="184"/>
      <c r="E38" s="184" t="s">
        <v>131</v>
      </c>
      <c r="F38" s="184" t="s">
        <v>132</v>
      </c>
      <c r="G38" s="184" t="s">
        <v>61</v>
      </c>
      <c r="H38" s="87" t="s">
        <v>62</v>
      </c>
      <c r="I38" s="87" t="s">
        <v>127</v>
      </c>
      <c r="J38" s="186" t="s">
        <v>152</v>
      </c>
      <c r="K38" s="176">
        <v>85000</v>
      </c>
      <c r="L38" s="79">
        <v>17</v>
      </c>
      <c r="M38" s="79">
        <v>0</v>
      </c>
      <c r="N38" s="79">
        <v>44</v>
      </c>
      <c r="O38" s="88">
        <v>8</v>
      </c>
      <c r="P38" s="89">
        <v>0</v>
      </c>
      <c r="Q38" s="90">
        <f>O38+P38</f>
        <v>8</v>
      </c>
      <c r="R38" s="80">
        <f>IFERROR(Q38/N38,"-")</f>
        <v>0.18181818181818</v>
      </c>
      <c r="S38" s="79">
        <v>3</v>
      </c>
      <c r="T38" s="79">
        <v>5</v>
      </c>
      <c r="U38" s="80">
        <f>IFERROR(T38/(Q38),"-")</f>
        <v>0.625</v>
      </c>
      <c r="V38" s="81">
        <f>IFERROR(K38/SUM(Q38:Q39),"-")</f>
        <v>7083.3333333333</v>
      </c>
      <c r="W38" s="82">
        <v>2</v>
      </c>
      <c r="X38" s="80">
        <f>IF(Q38=0,"-",W38/Q38)</f>
        <v>0.25</v>
      </c>
      <c r="Y38" s="181">
        <v>58000</v>
      </c>
      <c r="Z38" s="182">
        <f>IFERROR(Y38/Q38,"-")</f>
        <v>7250</v>
      </c>
      <c r="AA38" s="182">
        <f>IFERROR(Y38/W38,"-")</f>
        <v>29000</v>
      </c>
      <c r="AB38" s="176">
        <f>SUM(Y38:Y39)-SUM(K38:K39)</f>
        <v>196000</v>
      </c>
      <c r="AC38" s="83">
        <f>SUM(Y38:Y39)/SUM(K38:K39)</f>
        <v>3.3058823529412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>
        <v>1</v>
      </c>
      <c r="AX38" s="104">
        <f>IF(Q38=0,"",IF(AW38=0,"",(AW38/Q38)))</f>
        <v>0.125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>
        <v>3</v>
      </c>
      <c r="BG38" s="110">
        <f>IF(Q38=0,"",IF(BF38=0,"",(BF38/Q38)))</f>
        <v>0.375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3</v>
      </c>
      <c r="BP38" s="117">
        <f>IF(Q38=0,"",IF(BO38=0,"",(BO38/Q38)))</f>
        <v>0.375</v>
      </c>
      <c r="BQ38" s="118">
        <v>1</v>
      </c>
      <c r="BR38" s="119">
        <f>IFERROR(BQ38/BO38,"-")</f>
        <v>0.33333333333333</v>
      </c>
      <c r="BS38" s="120">
        <v>13000</v>
      </c>
      <c r="BT38" s="121">
        <f>IFERROR(BS38/BO38,"-")</f>
        <v>4333.3333333333</v>
      </c>
      <c r="BU38" s="122"/>
      <c r="BV38" s="122">
        <v>1</v>
      </c>
      <c r="BW38" s="122"/>
      <c r="BX38" s="123">
        <v>1</v>
      </c>
      <c r="BY38" s="124">
        <f>IF(Q38=0,"",IF(BX38=0,"",(BX38/Q38)))</f>
        <v>0.125</v>
      </c>
      <c r="BZ38" s="125">
        <v>1</v>
      </c>
      <c r="CA38" s="126">
        <f>IFERROR(BZ38/BX38,"-")</f>
        <v>1</v>
      </c>
      <c r="CB38" s="127">
        <v>45000</v>
      </c>
      <c r="CC38" s="128">
        <f>IFERROR(CB38/BX38,"-")</f>
        <v>45000</v>
      </c>
      <c r="CD38" s="129"/>
      <c r="CE38" s="129"/>
      <c r="CF38" s="129">
        <v>1</v>
      </c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2</v>
      </c>
      <c r="CQ38" s="138">
        <v>58000</v>
      </c>
      <c r="CR38" s="138">
        <v>45000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153</v>
      </c>
      <c r="C39" s="184" t="s">
        <v>58</v>
      </c>
      <c r="D39" s="184"/>
      <c r="E39" s="184" t="s">
        <v>131</v>
      </c>
      <c r="F39" s="184" t="s">
        <v>132</v>
      </c>
      <c r="G39" s="184" t="s">
        <v>76</v>
      </c>
      <c r="H39" s="87"/>
      <c r="I39" s="87"/>
      <c r="J39" s="87"/>
      <c r="K39" s="176"/>
      <c r="L39" s="79">
        <v>29</v>
      </c>
      <c r="M39" s="79">
        <v>24</v>
      </c>
      <c r="N39" s="79">
        <v>6</v>
      </c>
      <c r="O39" s="88">
        <v>4</v>
      </c>
      <c r="P39" s="89">
        <v>0</v>
      </c>
      <c r="Q39" s="90">
        <f>O39+P39</f>
        <v>4</v>
      </c>
      <c r="R39" s="80">
        <f>IFERROR(Q39/N39,"-")</f>
        <v>0.66666666666667</v>
      </c>
      <c r="S39" s="79">
        <v>2</v>
      </c>
      <c r="T39" s="79">
        <v>0</v>
      </c>
      <c r="U39" s="80">
        <f>IFERROR(T39/(Q39),"-")</f>
        <v>0</v>
      </c>
      <c r="V39" s="81"/>
      <c r="W39" s="82">
        <v>2</v>
      </c>
      <c r="X39" s="80">
        <f>IF(Q39=0,"-",W39/Q39)</f>
        <v>0.5</v>
      </c>
      <c r="Y39" s="181">
        <v>223000</v>
      </c>
      <c r="Z39" s="182">
        <f>IFERROR(Y39/Q39,"-")</f>
        <v>55750</v>
      </c>
      <c r="AA39" s="182">
        <f>IFERROR(Y39/W39,"-")</f>
        <v>111500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>
        <v>1</v>
      </c>
      <c r="AX39" s="104">
        <f>IF(Q39=0,"",IF(AW39=0,"",(AW39/Q39)))</f>
        <v>0.25</v>
      </c>
      <c r="AY39" s="103"/>
      <c r="AZ39" s="105">
        <f>IFERROR(AY39/AW39,"-")</f>
        <v>0</v>
      </c>
      <c r="BA39" s="106"/>
      <c r="BB39" s="107">
        <f>IFERROR(BA39/AW39,"-")</f>
        <v>0</v>
      </c>
      <c r="BC39" s="108"/>
      <c r="BD39" s="108"/>
      <c r="BE39" s="108"/>
      <c r="BF39" s="109">
        <v>1</v>
      </c>
      <c r="BG39" s="110">
        <f>IF(Q39=0,"",IF(BF39=0,"",(BF39/Q39)))</f>
        <v>0.25</v>
      </c>
      <c r="BH39" s="109">
        <v>1</v>
      </c>
      <c r="BI39" s="111">
        <f>IFERROR(BH39/BF39,"-")</f>
        <v>1</v>
      </c>
      <c r="BJ39" s="112">
        <v>3000</v>
      </c>
      <c r="BK39" s="113">
        <f>IFERROR(BJ39/BF39,"-")</f>
        <v>3000</v>
      </c>
      <c r="BL39" s="114">
        <v>1</v>
      </c>
      <c r="BM39" s="114"/>
      <c r="BN39" s="114"/>
      <c r="BO39" s="116">
        <v>2</v>
      </c>
      <c r="BP39" s="117">
        <f>IF(Q39=0,"",IF(BO39=0,"",(BO39/Q39)))</f>
        <v>0.5</v>
      </c>
      <c r="BQ39" s="118">
        <v>1</v>
      </c>
      <c r="BR39" s="119">
        <f>IFERROR(BQ39/BO39,"-")</f>
        <v>0.5</v>
      </c>
      <c r="BS39" s="120">
        <v>220000</v>
      </c>
      <c r="BT39" s="121">
        <f>IFERROR(BS39/BO39,"-")</f>
        <v>110000</v>
      </c>
      <c r="BU39" s="122"/>
      <c r="BV39" s="122"/>
      <c r="BW39" s="122">
        <v>1</v>
      </c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2</v>
      </c>
      <c r="CQ39" s="138">
        <v>223000</v>
      </c>
      <c r="CR39" s="138">
        <v>220000</v>
      </c>
      <c r="CS39" s="138"/>
      <c r="CT39" s="139" t="str">
        <f>IF(AND(CR39=0,CS39=0),"",IF(AND(CR39&lt;=100000,CS39&lt;=100000),"",IF(CR39/CQ39&gt;0.7,"男高",IF(CS39/CQ39&gt;0.7,"女高",""))))</f>
        <v>男高</v>
      </c>
    </row>
    <row r="40" spans="1:99">
      <c r="A40" s="78">
        <f>AC40</f>
        <v>5.8352941176471</v>
      </c>
      <c r="B40" s="184" t="s">
        <v>154</v>
      </c>
      <c r="C40" s="184" t="s">
        <v>58</v>
      </c>
      <c r="D40" s="184"/>
      <c r="E40" s="184" t="s">
        <v>155</v>
      </c>
      <c r="F40" s="184" t="s">
        <v>155</v>
      </c>
      <c r="G40" s="184" t="s">
        <v>61</v>
      </c>
      <c r="H40" s="87" t="s">
        <v>66</v>
      </c>
      <c r="I40" s="87" t="s">
        <v>127</v>
      </c>
      <c r="J40" s="186" t="s">
        <v>156</v>
      </c>
      <c r="K40" s="176">
        <v>85000</v>
      </c>
      <c r="L40" s="79">
        <v>11</v>
      </c>
      <c r="M40" s="79">
        <v>0</v>
      </c>
      <c r="N40" s="79">
        <v>47</v>
      </c>
      <c r="O40" s="88">
        <v>5</v>
      </c>
      <c r="P40" s="89">
        <v>0</v>
      </c>
      <c r="Q40" s="90">
        <f>O40+P40</f>
        <v>5</v>
      </c>
      <c r="R40" s="80">
        <f>IFERROR(Q40/N40,"-")</f>
        <v>0.1063829787234</v>
      </c>
      <c r="S40" s="79">
        <v>4</v>
      </c>
      <c r="T40" s="79">
        <v>0</v>
      </c>
      <c r="U40" s="80">
        <f>IFERROR(T40/(Q40),"-")</f>
        <v>0</v>
      </c>
      <c r="V40" s="81">
        <f>IFERROR(K40/SUM(Q40:Q41),"-")</f>
        <v>6071.4285714286</v>
      </c>
      <c r="W40" s="82">
        <v>1</v>
      </c>
      <c r="X40" s="80">
        <f>IF(Q40=0,"-",W40/Q40)</f>
        <v>0.2</v>
      </c>
      <c r="Y40" s="181">
        <v>73000</v>
      </c>
      <c r="Z40" s="182">
        <f>IFERROR(Y40/Q40,"-")</f>
        <v>14600</v>
      </c>
      <c r="AA40" s="182">
        <f>IFERROR(Y40/W40,"-")</f>
        <v>73000</v>
      </c>
      <c r="AB40" s="176">
        <f>SUM(Y40:Y41)-SUM(K40:K41)</f>
        <v>411000</v>
      </c>
      <c r="AC40" s="83">
        <f>SUM(Y40:Y41)/SUM(K40:K41)</f>
        <v>5.8352941176471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0.2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1</v>
      </c>
      <c r="BP40" s="117">
        <f>IF(Q40=0,"",IF(BO40=0,"",(BO40/Q40)))</f>
        <v>0.2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3</v>
      </c>
      <c r="BY40" s="124">
        <f>IF(Q40=0,"",IF(BX40=0,"",(BX40/Q40)))</f>
        <v>0.6</v>
      </c>
      <c r="BZ40" s="125">
        <v>1</v>
      </c>
      <c r="CA40" s="126">
        <f>IFERROR(BZ40/BX40,"-")</f>
        <v>0.33333333333333</v>
      </c>
      <c r="CB40" s="127">
        <v>73000</v>
      </c>
      <c r="CC40" s="128">
        <f>IFERROR(CB40/BX40,"-")</f>
        <v>24333.333333333</v>
      </c>
      <c r="CD40" s="129"/>
      <c r="CE40" s="129"/>
      <c r="CF40" s="129">
        <v>1</v>
      </c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73000</v>
      </c>
      <c r="CR40" s="138">
        <v>73000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157</v>
      </c>
      <c r="C41" s="184" t="s">
        <v>58</v>
      </c>
      <c r="D41" s="184"/>
      <c r="E41" s="184" t="s">
        <v>155</v>
      </c>
      <c r="F41" s="184" t="s">
        <v>155</v>
      </c>
      <c r="G41" s="184" t="s">
        <v>76</v>
      </c>
      <c r="H41" s="87"/>
      <c r="I41" s="87"/>
      <c r="J41" s="87"/>
      <c r="K41" s="176"/>
      <c r="L41" s="79">
        <v>45</v>
      </c>
      <c r="M41" s="79">
        <v>32</v>
      </c>
      <c r="N41" s="79">
        <v>5</v>
      </c>
      <c r="O41" s="88">
        <v>8</v>
      </c>
      <c r="P41" s="89">
        <v>1</v>
      </c>
      <c r="Q41" s="90">
        <f>O41+P41</f>
        <v>9</v>
      </c>
      <c r="R41" s="80">
        <f>IFERROR(Q41/N41,"-")</f>
        <v>1.8</v>
      </c>
      <c r="S41" s="79">
        <v>5</v>
      </c>
      <c r="T41" s="79">
        <v>1</v>
      </c>
      <c r="U41" s="80">
        <f>IFERROR(T41/(Q41),"-")</f>
        <v>0.11111111111111</v>
      </c>
      <c r="V41" s="81"/>
      <c r="W41" s="82">
        <v>3</v>
      </c>
      <c r="X41" s="80">
        <f>IF(Q41=0,"-",W41/Q41)</f>
        <v>0.33333333333333</v>
      </c>
      <c r="Y41" s="181">
        <v>423000</v>
      </c>
      <c r="Z41" s="182">
        <f>IFERROR(Y41/Q41,"-")</f>
        <v>47000</v>
      </c>
      <c r="AA41" s="182">
        <f>IFERROR(Y41/W41,"-")</f>
        <v>141000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0.11111111111111</v>
      </c>
      <c r="AP41" s="97"/>
      <c r="AQ41" s="99">
        <f>IFERROR(AP41/AN41,"-")</f>
        <v>0</v>
      </c>
      <c r="AR41" s="100"/>
      <c r="AS41" s="101">
        <f>IFERROR(AR41/AN41,"-")</f>
        <v>0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3</v>
      </c>
      <c r="BG41" s="110">
        <f>IF(Q41=0,"",IF(BF41=0,"",(BF41/Q41)))</f>
        <v>0.33333333333333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2</v>
      </c>
      <c r="BP41" s="117">
        <f>IF(Q41=0,"",IF(BO41=0,"",(BO41/Q41)))</f>
        <v>0.22222222222222</v>
      </c>
      <c r="BQ41" s="118">
        <v>1</v>
      </c>
      <c r="BR41" s="119">
        <f>IFERROR(BQ41/BO41,"-")</f>
        <v>0.5</v>
      </c>
      <c r="BS41" s="120">
        <v>330000</v>
      </c>
      <c r="BT41" s="121">
        <f>IFERROR(BS41/BO41,"-")</f>
        <v>165000</v>
      </c>
      <c r="BU41" s="122"/>
      <c r="BV41" s="122"/>
      <c r="BW41" s="122">
        <v>1</v>
      </c>
      <c r="BX41" s="123">
        <v>1</v>
      </c>
      <c r="BY41" s="124">
        <f>IF(Q41=0,"",IF(BX41=0,"",(BX41/Q41)))</f>
        <v>0.11111111111111</v>
      </c>
      <c r="BZ41" s="125">
        <v>1</v>
      </c>
      <c r="CA41" s="126">
        <f>IFERROR(BZ41/BX41,"-")</f>
        <v>1</v>
      </c>
      <c r="CB41" s="127">
        <v>83000</v>
      </c>
      <c r="CC41" s="128">
        <f>IFERROR(CB41/BX41,"-")</f>
        <v>83000</v>
      </c>
      <c r="CD41" s="129"/>
      <c r="CE41" s="129"/>
      <c r="CF41" s="129">
        <v>1</v>
      </c>
      <c r="CG41" s="130">
        <v>2</v>
      </c>
      <c r="CH41" s="131">
        <f>IF(Q41=0,"",IF(CG41=0,"",(CG41/Q41)))</f>
        <v>0.22222222222222</v>
      </c>
      <c r="CI41" s="132">
        <v>1</v>
      </c>
      <c r="CJ41" s="133">
        <f>IFERROR(CI41/CG41,"-")</f>
        <v>0.5</v>
      </c>
      <c r="CK41" s="134">
        <v>10000</v>
      </c>
      <c r="CL41" s="135">
        <f>IFERROR(CK41/CG41,"-")</f>
        <v>5000</v>
      </c>
      <c r="CM41" s="136"/>
      <c r="CN41" s="136">
        <v>1</v>
      </c>
      <c r="CO41" s="136"/>
      <c r="CP41" s="137">
        <v>3</v>
      </c>
      <c r="CQ41" s="138">
        <v>423000</v>
      </c>
      <c r="CR41" s="138">
        <v>330000</v>
      </c>
      <c r="CS41" s="138"/>
      <c r="CT41" s="139" t="str">
        <f>IF(AND(CR41=0,CS41=0),"",IF(AND(CR41&lt;=100000,CS41&lt;=100000),"",IF(CR41/CQ41&gt;0.7,"男高",IF(CS41/CQ41&gt;0.7,"女高",""))))</f>
        <v>男高</v>
      </c>
    </row>
    <row r="42" spans="1:99">
      <c r="A42" s="78">
        <f>AC42</f>
        <v>0.2625</v>
      </c>
      <c r="B42" s="184" t="s">
        <v>158</v>
      </c>
      <c r="C42" s="184" t="s">
        <v>58</v>
      </c>
      <c r="D42" s="184"/>
      <c r="E42" s="184" t="s">
        <v>131</v>
      </c>
      <c r="F42" s="184" t="s">
        <v>132</v>
      </c>
      <c r="G42" s="184" t="s">
        <v>61</v>
      </c>
      <c r="H42" s="87" t="s">
        <v>116</v>
      </c>
      <c r="I42" s="87" t="s">
        <v>127</v>
      </c>
      <c r="J42" s="185" t="s">
        <v>159</v>
      </c>
      <c r="K42" s="176">
        <v>80000</v>
      </c>
      <c r="L42" s="79">
        <v>11</v>
      </c>
      <c r="M42" s="79">
        <v>0</v>
      </c>
      <c r="N42" s="79">
        <v>47</v>
      </c>
      <c r="O42" s="88">
        <v>4</v>
      </c>
      <c r="P42" s="89">
        <v>0</v>
      </c>
      <c r="Q42" s="90">
        <f>O42+P42</f>
        <v>4</v>
      </c>
      <c r="R42" s="80">
        <f>IFERROR(Q42/N42,"-")</f>
        <v>0.085106382978723</v>
      </c>
      <c r="S42" s="79">
        <v>2</v>
      </c>
      <c r="T42" s="79">
        <v>1</v>
      </c>
      <c r="U42" s="80">
        <f>IFERROR(T42/(Q42),"-")</f>
        <v>0.25</v>
      </c>
      <c r="V42" s="81">
        <f>IFERROR(K42/SUM(Q42:Q43),"-")</f>
        <v>8888.8888888889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-59000</v>
      </c>
      <c r="AC42" s="83">
        <f>SUM(Y42:Y43)/SUM(K42:K43)</f>
        <v>0.2625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0.5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2</v>
      </c>
      <c r="BP42" s="117">
        <f>IF(Q42=0,"",IF(BO42=0,"",(BO42/Q42)))</f>
        <v>0.5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160</v>
      </c>
      <c r="C43" s="184" t="s">
        <v>58</v>
      </c>
      <c r="D43" s="184"/>
      <c r="E43" s="184" t="s">
        <v>131</v>
      </c>
      <c r="F43" s="184" t="s">
        <v>132</v>
      </c>
      <c r="G43" s="184" t="s">
        <v>76</v>
      </c>
      <c r="H43" s="87"/>
      <c r="I43" s="87"/>
      <c r="J43" s="87"/>
      <c r="K43" s="176"/>
      <c r="L43" s="79">
        <v>13</v>
      </c>
      <c r="M43" s="79">
        <v>11</v>
      </c>
      <c r="N43" s="79">
        <v>3</v>
      </c>
      <c r="O43" s="88">
        <v>5</v>
      </c>
      <c r="P43" s="89">
        <v>0</v>
      </c>
      <c r="Q43" s="90">
        <f>O43+P43</f>
        <v>5</v>
      </c>
      <c r="R43" s="80">
        <f>IFERROR(Q43/N43,"-")</f>
        <v>1.6666666666667</v>
      </c>
      <c r="S43" s="79">
        <v>1</v>
      </c>
      <c r="T43" s="79">
        <v>1</v>
      </c>
      <c r="U43" s="80">
        <f>IFERROR(T43/(Q43),"-")</f>
        <v>0.2</v>
      </c>
      <c r="V43" s="81"/>
      <c r="W43" s="82">
        <v>2</v>
      </c>
      <c r="X43" s="80">
        <f>IF(Q43=0,"-",W43/Q43)</f>
        <v>0.4</v>
      </c>
      <c r="Y43" s="181">
        <v>21000</v>
      </c>
      <c r="Z43" s="182">
        <f>IFERROR(Y43/Q43,"-")</f>
        <v>4200</v>
      </c>
      <c r="AA43" s="182">
        <f>IFERROR(Y43/W43,"-")</f>
        <v>10500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0.2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2</v>
      </c>
      <c r="BP43" s="117">
        <f>IF(Q43=0,"",IF(BO43=0,"",(BO43/Q43)))</f>
        <v>0.4</v>
      </c>
      <c r="BQ43" s="118">
        <v>2</v>
      </c>
      <c r="BR43" s="119">
        <f>IFERROR(BQ43/BO43,"-")</f>
        <v>1</v>
      </c>
      <c r="BS43" s="120">
        <v>21000</v>
      </c>
      <c r="BT43" s="121">
        <f>IFERROR(BS43/BO43,"-")</f>
        <v>10500</v>
      </c>
      <c r="BU43" s="122"/>
      <c r="BV43" s="122">
        <v>2</v>
      </c>
      <c r="BW43" s="122"/>
      <c r="BX43" s="123">
        <v>2</v>
      </c>
      <c r="BY43" s="124">
        <f>IF(Q43=0,"",IF(BX43=0,"",(BX43/Q43)))</f>
        <v>0.4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2</v>
      </c>
      <c r="CQ43" s="138">
        <v>21000</v>
      </c>
      <c r="CR43" s="138">
        <v>13000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30"/>
      <c r="B44" s="84"/>
      <c r="C44" s="84"/>
      <c r="D44" s="85"/>
      <c r="E44" s="85"/>
      <c r="F44" s="85"/>
      <c r="G44" s="86"/>
      <c r="H44" s="87"/>
      <c r="I44" s="87"/>
      <c r="J44" s="87"/>
      <c r="K44" s="177"/>
      <c r="L44" s="34"/>
      <c r="M44" s="34"/>
      <c r="N44" s="31"/>
      <c r="O44" s="23"/>
      <c r="P44" s="23"/>
      <c r="Q44" s="23"/>
      <c r="R44" s="32"/>
      <c r="S44" s="32"/>
      <c r="T44" s="23"/>
      <c r="U44" s="32"/>
      <c r="V44" s="25"/>
      <c r="W44" s="25"/>
      <c r="X44" s="25"/>
      <c r="Y44" s="183"/>
      <c r="Z44" s="183"/>
      <c r="AA44" s="183"/>
      <c r="AB44" s="183"/>
      <c r="AC44" s="33"/>
      <c r="AD44" s="57"/>
      <c r="AE44" s="61"/>
      <c r="AF44" s="62"/>
      <c r="AG44" s="61"/>
      <c r="AH44" s="65"/>
      <c r="AI44" s="66"/>
      <c r="AJ44" s="67"/>
      <c r="AK44" s="68"/>
      <c r="AL44" s="68"/>
      <c r="AM44" s="68"/>
      <c r="AN44" s="61"/>
      <c r="AO44" s="62"/>
      <c r="AP44" s="61"/>
      <c r="AQ44" s="65"/>
      <c r="AR44" s="66"/>
      <c r="AS44" s="67"/>
      <c r="AT44" s="68"/>
      <c r="AU44" s="68"/>
      <c r="AV44" s="68"/>
      <c r="AW44" s="61"/>
      <c r="AX44" s="62"/>
      <c r="AY44" s="61"/>
      <c r="AZ44" s="65"/>
      <c r="BA44" s="66"/>
      <c r="BB44" s="67"/>
      <c r="BC44" s="68"/>
      <c r="BD44" s="68"/>
      <c r="BE44" s="68"/>
      <c r="BF44" s="61"/>
      <c r="BG44" s="62"/>
      <c r="BH44" s="61"/>
      <c r="BI44" s="65"/>
      <c r="BJ44" s="66"/>
      <c r="BK44" s="67"/>
      <c r="BL44" s="68"/>
      <c r="BM44" s="68"/>
      <c r="BN44" s="68"/>
      <c r="BO44" s="63"/>
      <c r="BP44" s="64"/>
      <c r="BQ44" s="61"/>
      <c r="BR44" s="65"/>
      <c r="BS44" s="66"/>
      <c r="BT44" s="67"/>
      <c r="BU44" s="68"/>
      <c r="BV44" s="68"/>
      <c r="BW44" s="68"/>
      <c r="BX44" s="63"/>
      <c r="BY44" s="64"/>
      <c r="BZ44" s="61"/>
      <c r="CA44" s="65"/>
      <c r="CB44" s="66"/>
      <c r="CC44" s="67"/>
      <c r="CD44" s="68"/>
      <c r="CE44" s="68"/>
      <c r="CF44" s="68"/>
      <c r="CG44" s="63"/>
      <c r="CH44" s="64"/>
      <c r="CI44" s="61"/>
      <c r="CJ44" s="65"/>
      <c r="CK44" s="66"/>
      <c r="CL44" s="67"/>
      <c r="CM44" s="68"/>
      <c r="CN44" s="68"/>
      <c r="CO44" s="68"/>
      <c r="CP44" s="69"/>
      <c r="CQ44" s="66"/>
      <c r="CR44" s="66"/>
      <c r="CS44" s="66"/>
      <c r="CT44" s="70"/>
    </row>
    <row r="45" spans="1:99">
      <c r="A45" s="30"/>
      <c r="B45" s="37"/>
      <c r="C45" s="37"/>
      <c r="D45" s="21"/>
      <c r="E45" s="21"/>
      <c r="F45" s="21"/>
      <c r="G45" s="22"/>
      <c r="H45" s="36"/>
      <c r="I45" s="36"/>
      <c r="J45" s="73"/>
      <c r="K45" s="178"/>
      <c r="L45" s="34"/>
      <c r="M45" s="34"/>
      <c r="N45" s="31"/>
      <c r="O45" s="23"/>
      <c r="P45" s="23"/>
      <c r="Q45" s="23"/>
      <c r="R45" s="32"/>
      <c r="S45" s="32"/>
      <c r="T45" s="23"/>
      <c r="U45" s="32"/>
      <c r="V45" s="25"/>
      <c r="W45" s="25"/>
      <c r="X45" s="25"/>
      <c r="Y45" s="183"/>
      <c r="Z45" s="183"/>
      <c r="AA45" s="183"/>
      <c r="AB45" s="183"/>
      <c r="AC45" s="33"/>
      <c r="AD45" s="59"/>
      <c r="AE45" s="61"/>
      <c r="AF45" s="62"/>
      <c r="AG45" s="61"/>
      <c r="AH45" s="65"/>
      <c r="AI45" s="66"/>
      <c r="AJ45" s="67"/>
      <c r="AK45" s="68"/>
      <c r="AL45" s="68"/>
      <c r="AM45" s="68"/>
      <c r="AN45" s="61"/>
      <c r="AO45" s="62"/>
      <c r="AP45" s="61"/>
      <c r="AQ45" s="65"/>
      <c r="AR45" s="66"/>
      <c r="AS45" s="67"/>
      <c r="AT45" s="68"/>
      <c r="AU45" s="68"/>
      <c r="AV45" s="68"/>
      <c r="AW45" s="61"/>
      <c r="AX45" s="62"/>
      <c r="AY45" s="61"/>
      <c r="AZ45" s="65"/>
      <c r="BA45" s="66"/>
      <c r="BB45" s="67"/>
      <c r="BC45" s="68"/>
      <c r="BD45" s="68"/>
      <c r="BE45" s="68"/>
      <c r="BF45" s="61"/>
      <c r="BG45" s="62"/>
      <c r="BH45" s="61"/>
      <c r="BI45" s="65"/>
      <c r="BJ45" s="66"/>
      <c r="BK45" s="67"/>
      <c r="BL45" s="68"/>
      <c r="BM45" s="68"/>
      <c r="BN45" s="68"/>
      <c r="BO45" s="63"/>
      <c r="BP45" s="64"/>
      <c r="BQ45" s="61"/>
      <c r="BR45" s="65"/>
      <c r="BS45" s="66"/>
      <c r="BT45" s="67"/>
      <c r="BU45" s="68"/>
      <c r="BV45" s="68"/>
      <c r="BW45" s="68"/>
      <c r="BX45" s="63"/>
      <c r="BY45" s="64"/>
      <c r="BZ45" s="61"/>
      <c r="CA45" s="65"/>
      <c r="CB45" s="66"/>
      <c r="CC45" s="67"/>
      <c r="CD45" s="68"/>
      <c r="CE45" s="68"/>
      <c r="CF45" s="68"/>
      <c r="CG45" s="63"/>
      <c r="CH45" s="64"/>
      <c r="CI45" s="61"/>
      <c r="CJ45" s="65"/>
      <c r="CK45" s="66"/>
      <c r="CL45" s="67"/>
      <c r="CM45" s="68"/>
      <c r="CN45" s="68"/>
      <c r="CO45" s="68"/>
      <c r="CP45" s="69"/>
      <c r="CQ45" s="66"/>
      <c r="CR45" s="66"/>
      <c r="CS45" s="66"/>
      <c r="CT45" s="70"/>
    </row>
    <row r="46" spans="1:99">
      <c r="A46" s="19">
        <f>AC46</f>
        <v>1.306939693356</v>
      </c>
      <c r="B46" s="39"/>
      <c r="C46" s="39"/>
      <c r="D46" s="39"/>
      <c r="E46" s="39"/>
      <c r="F46" s="39"/>
      <c r="G46" s="39"/>
      <c r="H46" s="40" t="s">
        <v>161</v>
      </c>
      <c r="I46" s="40"/>
      <c r="J46" s="40"/>
      <c r="K46" s="179">
        <f>SUM(K6:K45)</f>
        <v>2935000</v>
      </c>
      <c r="L46" s="41">
        <f>SUM(L6:L45)</f>
        <v>1239</v>
      </c>
      <c r="M46" s="41">
        <f>SUM(M6:M45)</f>
        <v>612</v>
      </c>
      <c r="N46" s="41">
        <f>SUM(N6:N45)</f>
        <v>1648</v>
      </c>
      <c r="O46" s="41">
        <f>SUM(O6:O45)</f>
        <v>274</v>
      </c>
      <c r="P46" s="41">
        <f>SUM(P6:P45)</f>
        <v>1</v>
      </c>
      <c r="Q46" s="41">
        <f>SUM(Q6:Q45)</f>
        <v>275</v>
      </c>
      <c r="R46" s="42">
        <f>IFERROR(Q46/N46,"-")</f>
        <v>0.16686893203883</v>
      </c>
      <c r="S46" s="76">
        <f>SUM(S6:S45)</f>
        <v>122</v>
      </c>
      <c r="T46" s="76">
        <f>SUM(T6:T45)</f>
        <v>55</v>
      </c>
      <c r="U46" s="42">
        <f>IFERROR(S46/Q46,"-")</f>
        <v>0.44363636363636</v>
      </c>
      <c r="V46" s="43">
        <f>IFERROR(K46/Q46,"-")</f>
        <v>10672.727272727</v>
      </c>
      <c r="W46" s="44">
        <f>SUM(W6:W45)</f>
        <v>98</v>
      </c>
      <c r="X46" s="42">
        <f>IFERROR(W46/Q46,"-")</f>
        <v>0.35636363636364</v>
      </c>
      <c r="Y46" s="179">
        <f>SUM(Y6:Y45)</f>
        <v>3835868</v>
      </c>
      <c r="Z46" s="179">
        <f>IFERROR(Y46/Q46,"-")</f>
        <v>13948.610909091</v>
      </c>
      <c r="AA46" s="179">
        <f>IFERROR(Y46/W46,"-")</f>
        <v>39141.510204082</v>
      </c>
      <c r="AB46" s="179">
        <f>Y46-K46</f>
        <v>900868</v>
      </c>
      <c r="AC46" s="45">
        <f>Y46/K46</f>
        <v>1.306939693356</v>
      </c>
      <c r="AD46" s="58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3"/>
    <mergeCell ref="K19:K23"/>
    <mergeCell ref="V19:V23"/>
    <mergeCell ref="AB19:AB23"/>
    <mergeCell ref="AC19:AC23"/>
    <mergeCell ref="A24:A27"/>
    <mergeCell ref="K24:K27"/>
    <mergeCell ref="V24:V27"/>
    <mergeCell ref="AB24:AB27"/>
    <mergeCell ref="AC24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162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9.837525</v>
      </c>
      <c r="B6" s="184" t="s">
        <v>163</v>
      </c>
      <c r="C6" s="184" t="s">
        <v>164</v>
      </c>
      <c r="D6" s="184" t="s">
        <v>165</v>
      </c>
      <c r="E6" s="184" t="s">
        <v>166</v>
      </c>
      <c r="F6" s="184"/>
      <c r="G6" s="184" t="s">
        <v>61</v>
      </c>
      <c r="H6" s="87" t="s">
        <v>167</v>
      </c>
      <c r="I6" s="87" t="s">
        <v>168</v>
      </c>
      <c r="J6" s="185" t="s">
        <v>70</v>
      </c>
      <c r="K6" s="176">
        <v>80000</v>
      </c>
      <c r="L6" s="79">
        <v>33</v>
      </c>
      <c r="M6" s="79">
        <v>0</v>
      </c>
      <c r="N6" s="79">
        <v>97</v>
      </c>
      <c r="O6" s="88">
        <v>11</v>
      </c>
      <c r="P6" s="89">
        <v>0</v>
      </c>
      <c r="Q6" s="90">
        <f>O6+P6</f>
        <v>11</v>
      </c>
      <c r="R6" s="80">
        <f>IFERROR(Q6/N6,"-")</f>
        <v>0.11340206185567</v>
      </c>
      <c r="S6" s="79">
        <v>0</v>
      </c>
      <c r="T6" s="79">
        <v>7</v>
      </c>
      <c r="U6" s="80">
        <f>IFERROR(T6/(Q6),"-")</f>
        <v>0.63636363636364</v>
      </c>
      <c r="V6" s="81">
        <f>IFERROR(K6/SUM(Q6:Q7),"-")</f>
        <v>1066.6666666667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707002</v>
      </c>
      <c r="AC6" s="83">
        <f>SUM(Y6:Y7)/SUM(K6:K7)</f>
        <v>9.837525</v>
      </c>
      <c r="AD6" s="77"/>
      <c r="AE6" s="91">
        <v>2</v>
      </c>
      <c r="AF6" s="92">
        <f>IF(Q6=0,"",IF(AE6=0,"",(AE6/Q6)))</f>
        <v>0.18181818181818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5</v>
      </c>
      <c r="AO6" s="98">
        <f>IF(Q6=0,"",IF(AN6=0,"",(AN6/Q6)))</f>
        <v>0.45454545454545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0.18181818181818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0.18181818181818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169</v>
      </c>
      <c r="C7" s="184" t="s">
        <v>164</v>
      </c>
      <c r="D7" s="184"/>
      <c r="E7" s="184"/>
      <c r="F7" s="184"/>
      <c r="G7" s="184" t="s">
        <v>76</v>
      </c>
      <c r="H7" s="87"/>
      <c r="I7" s="87"/>
      <c r="J7" s="87"/>
      <c r="K7" s="176"/>
      <c r="L7" s="79">
        <v>250</v>
      </c>
      <c r="M7" s="79">
        <v>167</v>
      </c>
      <c r="N7" s="79">
        <v>52</v>
      </c>
      <c r="O7" s="88">
        <v>63</v>
      </c>
      <c r="P7" s="89">
        <v>1</v>
      </c>
      <c r="Q7" s="90">
        <f>O7+P7</f>
        <v>64</v>
      </c>
      <c r="R7" s="80">
        <f>IFERROR(Q7/N7,"-")</f>
        <v>1.2307692307692</v>
      </c>
      <c r="S7" s="79">
        <v>14</v>
      </c>
      <c r="T7" s="79">
        <v>5</v>
      </c>
      <c r="U7" s="80">
        <f>IFERROR(T7/(Q7),"-")</f>
        <v>0.078125</v>
      </c>
      <c r="V7" s="81"/>
      <c r="W7" s="82">
        <v>7</v>
      </c>
      <c r="X7" s="80">
        <f>IF(Q7=0,"-",W7/Q7)</f>
        <v>0.109375</v>
      </c>
      <c r="Y7" s="181">
        <v>787002</v>
      </c>
      <c r="Z7" s="182">
        <f>IFERROR(Y7/Q7,"-")</f>
        <v>12296.90625</v>
      </c>
      <c r="AA7" s="182">
        <f>IFERROR(Y7/W7,"-")</f>
        <v>112428.85714286</v>
      </c>
      <c r="AB7" s="176"/>
      <c r="AC7" s="83"/>
      <c r="AD7" s="77"/>
      <c r="AE7" s="91">
        <v>1</v>
      </c>
      <c r="AF7" s="92">
        <f>IF(Q7=0,"",IF(AE7=0,"",(AE7/Q7)))</f>
        <v>0.015625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7</v>
      </c>
      <c r="AO7" s="98">
        <f>IF(Q7=0,"",IF(AN7=0,"",(AN7/Q7)))</f>
        <v>0.109375</v>
      </c>
      <c r="AP7" s="97">
        <v>2</v>
      </c>
      <c r="AQ7" s="99">
        <f>IFERROR(AP7/AN7,"-")</f>
        <v>0.28571428571429</v>
      </c>
      <c r="AR7" s="100">
        <v>16000</v>
      </c>
      <c r="AS7" s="101">
        <f>IFERROR(AR7/AN7,"-")</f>
        <v>2285.7142857143</v>
      </c>
      <c r="AT7" s="102">
        <v>1</v>
      </c>
      <c r="AU7" s="102">
        <v>1</v>
      </c>
      <c r="AV7" s="102"/>
      <c r="AW7" s="103">
        <v>11</v>
      </c>
      <c r="AX7" s="104">
        <f>IF(Q7=0,"",IF(AW7=0,"",(AW7/Q7)))</f>
        <v>0.171875</v>
      </c>
      <c r="AY7" s="103">
        <v>2</v>
      </c>
      <c r="AZ7" s="105">
        <f>IFERROR(AY7/AW7,"-")</f>
        <v>0.18181818181818</v>
      </c>
      <c r="BA7" s="106">
        <v>18000</v>
      </c>
      <c r="BB7" s="107">
        <f>IFERROR(BA7/AW7,"-")</f>
        <v>1636.3636363636</v>
      </c>
      <c r="BC7" s="108"/>
      <c r="BD7" s="108">
        <v>2</v>
      </c>
      <c r="BE7" s="108"/>
      <c r="BF7" s="109">
        <v>16</v>
      </c>
      <c r="BG7" s="110">
        <f>IF(Q7=0,"",IF(BF7=0,"",(BF7/Q7)))</f>
        <v>0.25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10</v>
      </c>
      <c r="BP7" s="117">
        <f>IF(Q7=0,"",IF(BO7=0,"",(BO7/Q7)))</f>
        <v>0.15625</v>
      </c>
      <c r="BQ7" s="118">
        <v>1</v>
      </c>
      <c r="BR7" s="119">
        <f>IFERROR(BQ7/BO7,"-")</f>
        <v>0.1</v>
      </c>
      <c r="BS7" s="120">
        <v>18000</v>
      </c>
      <c r="BT7" s="121">
        <f>IFERROR(BS7/BO7,"-")</f>
        <v>1800</v>
      </c>
      <c r="BU7" s="122"/>
      <c r="BV7" s="122"/>
      <c r="BW7" s="122">
        <v>1</v>
      </c>
      <c r="BX7" s="123">
        <v>17</v>
      </c>
      <c r="BY7" s="124">
        <f>IF(Q7=0,"",IF(BX7=0,"",(BX7/Q7)))</f>
        <v>0.265625</v>
      </c>
      <c r="BZ7" s="125">
        <v>2</v>
      </c>
      <c r="CA7" s="126">
        <f>IFERROR(BZ7/BX7,"-")</f>
        <v>0.11764705882353</v>
      </c>
      <c r="CB7" s="127">
        <v>735002</v>
      </c>
      <c r="CC7" s="128">
        <f>IFERROR(CB7/BX7,"-")</f>
        <v>43235.411764706</v>
      </c>
      <c r="CD7" s="129">
        <v>1</v>
      </c>
      <c r="CE7" s="129"/>
      <c r="CF7" s="129">
        <v>1</v>
      </c>
      <c r="CG7" s="130">
        <v>2</v>
      </c>
      <c r="CH7" s="131">
        <f>IF(Q7=0,"",IF(CG7=0,"",(CG7/Q7)))</f>
        <v>0.03125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7</v>
      </c>
      <c r="CQ7" s="138">
        <v>787002</v>
      </c>
      <c r="CR7" s="138">
        <v>730002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6.125</v>
      </c>
      <c r="B8" s="184" t="s">
        <v>170</v>
      </c>
      <c r="C8" s="184" t="s">
        <v>164</v>
      </c>
      <c r="D8" s="184" t="s">
        <v>171</v>
      </c>
      <c r="E8" s="184" t="s">
        <v>166</v>
      </c>
      <c r="F8" s="184"/>
      <c r="G8" s="184" t="s">
        <v>61</v>
      </c>
      <c r="H8" s="87" t="s">
        <v>172</v>
      </c>
      <c r="I8" s="87" t="s">
        <v>173</v>
      </c>
      <c r="J8" s="87" t="s">
        <v>174</v>
      </c>
      <c r="K8" s="176">
        <v>80000</v>
      </c>
      <c r="L8" s="79">
        <v>21</v>
      </c>
      <c r="M8" s="79">
        <v>0</v>
      </c>
      <c r="N8" s="79">
        <v>62</v>
      </c>
      <c r="O8" s="88">
        <v>14</v>
      </c>
      <c r="P8" s="89">
        <v>0</v>
      </c>
      <c r="Q8" s="90">
        <f>O8+P8</f>
        <v>14</v>
      </c>
      <c r="R8" s="80">
        <f>IFERROR(Q8/N8,"-")</f>
        <v>0.2258064516129</v>
      </c>
      <c r="S8" s="79">
        <v>1</v>
      </c>
      <c r="T8" s="79">
        <v>9</v>
      </c>
      <c r="U8" s="80">
        <f>IFERROR(T8/(Q8),"-")</f>
        <v>0.64285714285714</v>
      </c>
      <c r="V8" s="81">
        <f>IFERROR(K8/SUM(Q8:Q9),"-")</f>
        <v>1600</v>
      </c>
      <c r="W8" s="82">
        <v>1</v>
      </c>
      <c r="X8" s="80">
        <f>IF(Q8=0,"-",W8/Q8)</f>
        <v>0.071428571428571</v>
      </c>
      <c r="Y8" s="181">
        <v>30000</v>
      </c>
      <c r="Z8" s="182">
        <f>IFERROR(Y8/Q8,"-")</f>
        <v>2142.8571428571</v>
      </c>
      <c r="AA8" s="182">
        <f>IFERROR(Y8/W8,"-")</f>
        <v>30000</v>
      </c>
      <c r="AB8" s="176">
        <f>SUM(Y8:Y9)-SUM(K8:K9)</f>
        <v>410000</v>
      </c>
      <c r="AC8" s="83">
        <f>SUM(Y8:Y9)/SUM(K8:K9)</f>
        <v>6.125</v>
      </c>
      <c r="AD8" s="77"/>
      <c r="AE8" s="91">
        <v>3</v>
      </c>
      <c r="AF8" s="92">
        <f>IF(Q8=0,"",IF(AE8=0,"",(AE8/Q8)))</f>
        <v>0.21428571428571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5</v>
      </c>
      <c r="AO8" s="98">
        <f>IF(Q8=0,"",IF(AN8=0,"",(AN8/Q8)))</f>
        <v>0.35714285714286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3</v>
      </c>
      <c r="AX8" s="104">
        <f>IF(Q8=0,"",IF(AW8=0,"",(AW8/Q8)))</f>
        <v>0.21428571428571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0.071428571428571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0.14285714285714</v>
      </c>
      <c r="BQ8" s="118">
        <v>1</v>
      </c>
      <c r="BR8" s="119">
        <f>IFERROR(BQ8/BO8,"-")</f>
        <v>0.5</v>
      </c>
      <c r="BS8" s="120">
        <v>30000</v>
      </c>
      <c r="BT8" s="121">
        <f>IFERROR(BS8/BO8,"-")</f>
        <v>15000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30000</v>
      </c>
      <c r="CR8" s="138">
        <v>30000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175</v>
      </c>
      <c r="C9" s="184" t="s">
        <v>164</v>
      </c>
      <c r="D9" s="184"/>
      <c r="E9" s="184"/>
      <c r="F9" s="184"/>
      <c r="G9" s="184" t="s">
        <v>76</v>
      </c>
      <c r="H9" s="87"/>
      <c r="I9" s="87"/>
      <c r="J9" s="87"/>
      <c r="K9" s="176"/>
      <c r="L9" s="79">
        <v>103</v>
      </c>
      <c r="M9" s="79">
        <v>76</v>
      </c>
      <c r="N9" s="79">
        <v>55</v>
      </c>
      <c r="O9" s="88">
        <v>36</v>
      </c>
      <c r="P9" s="89">
        <v>0</v>
      </c>
      <c r="Q9" s="90">
        <f>O9+P9</f>
        <v>36</v>
      </c>
      <c r="R9" s="80">
        <f>IFERROR(Q9/N9,"-")</f>
        <v>0.65454545454545</v>
      </c>
      <c r="S9" s="79">
        <v>11</v>
      </c>
      <c r="T9" s="79">
        <v>3</v>
      </c>
      <c r="U9" s="80">
        <f>IFERROR(T9/(Q9),"-")</f>
        <v>0.083333333333333</v>
      </c>
      <c r="V9" s="81"/>
      <c r="W9" s="82">
        <v>4</v>
      </c>
      <c r="X9" s="80">
        <f>IF(Q9=0,"-",W9/Q9)</f>
        <v>0.11111111111111</v>
      </c>
      <c r="Y9" s="181">
        <v>460000</v>
      </c>
      <c r="Z9" s="182">
        <f>IFERROR(Y9/Q9,"-")</f>
        <v>12777.777777778</v>
      </c>
      <c r="AA9" s="182">
        <f>IFERROR(Y9/W9,"-")</f>
        <v>115000</v>
      </c>
      <c r="AB9" s="176"/>
      <c r="AC9" s="83"/>
      <c r="AD9" s="77"/>
      <c r="AE9" s="91">
        <v>2</v>
      </c>
      <c r="AF9" s="92">
        <f>IF(Q9=0,"",IF(AE9=0,"",(AE9/Q9)))</f>
        <v>0.055555555555556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10</v>
      </c>
      <c r="AO9" s="98">
        <f>IF(Q9=0,"",IF(AN9=0,"",(AN9/Q9)))</f>
        <v>0.27777777777778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3</v>
      </c>
      <c r="AX9" s="104">
        <f>IF(Q9=0,"",IF(AW9=0,"",(AW9/Q9)))</f>
        <v>0.083333333333333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3</v>
      </c>
      <c r="BG9" s="110">
        <f>IF(Q9=0,"",IF(BF9=0,"",(BF9/Q9)))</f>
        <v>0.083333333333333</v>
      </c>
      <c r="BH9" s="109">
        <v>1</v>
      </c>
      <c r="BI9" s="111">
        <f>IFERROR(BH9/BF9,"-")</f>
        <v>0.33333333333333</v>
      </c>
      <c r="BJ9" s="112">
        <v>373000</v>
      </c>
      <c r="BK9" s="113">
        <f>IFERROR(BJ9/BF9,"-")</f>
        <v>124333.33333333</v>
      </c>
      <c r="BL9" s="114"/>
      <c r="BM9" s="114"/>
      <c r="BN9" s="114">
        <v>1</v>
      </c>
      <c r="BO9" s="116">
        <v>13</v>
      </c>
      <c r="BP9" s="117">
        <f>IF(Q9=0,"",IF(BO9=0,"",(BO9/Q9)))</f>
        <v>0.36111111111111</v>
      </c>
      <c r="BQ9" s="118">
        <v>2</v>
      </c>
      <c r="BR9" s="119">
        <f>IFERROR(BQ9/BO9,"-")</f>
        <v>0.15384615384615</v>
      </c>
      <c r="BS9" s="120">
        <v>72000</v>
      </c>
      <c r="BT9" s="121">
        <f>IFERROR(BS9/BO9,"-")</f>
        <v>5538.4615384615</v>
      </c>
      <c r="BU9" s="122"/>
      <c r="BV9" s="122"/>
      <c r="BW9" s="122">
        <v>2</v>
      </c>
      <c r="BX9" s="123">
        <v>4</v>
      </c>
      <c r="BY9" s="124">
        <f>IF(Q9=0,"",IF(BX9=0,"",(BX9/Q9)))</f>
        <v>0.11111111111111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0.027777777777778</v>
      </c>
      <c r="CI9" s="132">
        <v>1</v>
      </c>
      <c r="CJ9" s="133">
        <f>IFERROR(CI9/CG9,"-")</f>
        <v>1</v>
      </c>
      <c r="CK9" s="134">
        <v>15000</v>
      </c>
      <c r="CL9" s="135">
        <f>IFERROR(CK9/CG9,"-")</f>
        <v>15000</v>
      </c>
      <c r="CM9" s="136"/>
      <c r="CN9" s="136">
        <v>1</v>
      </c>
      <c r="CO9" s="136"/>
      <c r="CP9" s="137">
        <v>4</v>
      </c>
      <c r="CQ9" s="138">
        <v>460000</v>
      </c>
      <c r="CR9" s="138">
        <v>373000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1.5733333333333</v>
      </c>
      <c r="B10" s="184" t="s">
        <v>176</v>
      </c>
      <c r="C10" s="184" t="s">
        <v>164</v>
      </c>
      <c r="D10" s="184" t="s">
        <v>177</v>
      </c>
      <c r="E10" s="184" t="s">
        <v>166</v>
      </c>
      <c r="F10" s="184"/>
      <c r="G10" s="184" t="s">
        <v>61</v>
      </c>
      <c r="H10" s="87" t="s">
        <v>178</v>
      </c>
      <c r="I10" s="87" t="s">
        <v>168</v>
      </c>
      <c r="J10" s="87" t="s">
        <v>179</v>
      </c>
      <c r="K10" s="176">
        <v>75000</v>
      </c>
      <c r="L10" s="79">
        <v>16</v>
      </c>
      <c r="M10" s="79">
        <v>0</v>
      </c>
      <c r="N10" s="79">
        <v>63</v>
      </c>
      <c r="O10" s="88">
        <v>6</v>
      </c>
      <c r="P10" s="89">
        <v>0</v>
      </c>
      <c r="Q10" s="90">
        <f>O10+P10</f>
        <v>6</v>
      </c>
      <c r="R10" s="80">
        <f>IFERROR(Q10/N10,"-")</f>
        <v>0.095238095238095</v>
      </c>
      <c r="S10" s="79">
        <v>1</v>
      </c>
      <c r="T10" s="79">
        <v>1</v>
      </c>
      <c r="U10" s="80">
        <f>IFERROR(T10/(Q10),"-")</f>
        <v>0.16666666666667</v>
      </c>
      <c r="V10" s="81">
        <f>IFERROR(K10/SUM(Q10:Q11),"-")</f>
        <v>1704.5454545455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43000</v>
      </c>
      <c r="AC10" s="83">
        <f>SUM(Y10:Y11)/SUM(K10:K11)</f>
        <v>1.5733333333333</v>
      </c>
      <c r="AD10" s="77"/>
      <c r="AE10" s="91">
        <v>1</v>
      </c>
      <c r="AF10" s="92">
        <f>IF(Q10=0,"",IF(AE10=0,"",(AE10/Q10)))</f>
        <v>0.16666666666667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2</v>
      </c>
      <c r="AX10" s="104">
        <f>IF(Q10=0,"",IF(AW10=0,"",(AW10/Q10)))</f>
        <v>0.33333333333333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0.33333333333333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</v>
      </c>
      <c r="BP10" s="117">
        <f>IF(Q10=0,"",IF(BO10=0,"",(BO10/Q10)))</f>
        <v>0.16666666666667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180</v>
      </c>
      <c r="C11" s="184" t="s">
        <v>164</v>
      </c>
      <c r="D11" s="184"/>
      <c r="E11" s="184"/>
      <c r="F11" s="184"/>
      <c r="G11" s="184" t="s">
        <v>76</v>
      </c>
      <c r="H11" s="87"/>
      <c r="I11" s="87"/>
      <c r="J11" s="87"/>
      <c r="K11" s="176"/>
      <c r="L11" s="79">
        <v>205</v>
      </c>
      <c r="M11" s="79">
        <v>138</v>
      </c>
      <c r="N11" s="79">
        <v>78</v>
      </c>
      <c r="O11" s="88">
        <v>37</v>
      </c>
      <c r="P11" s="89">
        <v>1</v>
      </c>
      <c r="Q11" s="90">
        <f>O11+P11</f>
        <v>38</v>
      </c>
      <c r="R11" s="80">
        <f>IFERROR(Q11/N11,"-")</f>
        <v>0.48717948717949</v>
      </c>
      <c r="S11" s="79">
        <v>11</v>
      </c>
      <c r="T11" s="79">
        <v>4</v>
      </c>
      <c r="U11" s="80">
        <f>IFERROR(T11/(Q11),"-")</f>
        <v>0.10526315789474</v>
      </c>
      <c r="V11" s="81"/>
      <c r="W11" s="82">
        <v>6</v>
      </c>
      <c r="X11" s="80">
        <f>IF(Q11=0,"-",W11/Q11)</f>
        <v>0.15789473684211</v>
      </c>
      <c r="Y11" s="181">
        <v>118000</v>
      </c>
      <c r="Z11" s="182">
        <f>IFERROR(Y11/Q11,"-")</f>
        <v>3105.2631578947</v>
      </c>
      <c r="AA11" s="182">
        <f>IFERROR(Y11/W11,"-")</f>
        <v>19666.666666667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4</v>
      </c>
      <c r="AO11" s="98">
        <f>IF(Q11=0,"",IF(AN11=0,"",(AN11/Q11)))</f>
        <v>0.10526315789474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4</v>
      </c>
      <c r="AX11" s="104">
        <f>IF(Q11=0,"",IF(AW11=0,"",(AW11/Q11)))</f>
        <v>0.10526315789474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13</v>
      </c>
      <c r="BG11" s="110">
        <f>IF(Q11=0,"",IF(BF11=0,"",(BF11/Q11)))</f>
        <v>0.34210526315789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11</v>
      </c>
      <c r="BP11" s="117">
        <f>IF(Q11=0,"",IF(BO11=0,"",(BO11/Q11)))</f>
        <v>0.28947368421053</v>
      </c>
      <c r="BQ11" s="118">
        <v>4</v>
      </c>
      <c r="BR11" s="119">
        <f>IFERROR(BQ11/BO11,"-")</f>
        <v>0.36363636363636</v>
      </c>
      <c r="BS11" s="120">
        <v>85000</v>
      </c>
      <c r="BT11" s="121">
        <f>IFERROR(BS11/BO11,"-")</f>
        <v>7727.2727272727</v>
      </c>
      <c r="BU11" s="122">
        <v>1</v>
      </c>
      <c r="BV11" s="122">
        <v>1</v>
      </c>
      <c r="BW11" s="122">
        <v>2</v>
      </c>
      <c r="BX11" s="123">
        <v>5</v>
      </c>
      <c r="BY11" s="124">
        <f>IF(Q11=0,"",IF(BX11=0,"",(BX11/Q11)))</f>
        <v>0.13157894736842</v>
      </c>
      <c r="BZ11" s="125">
        <v>1</v>
      </c>
      <c r="CA11" s="126">
        <f>IFERROR(BZ11/BX11,"-")</f>
        <v>0.2</v>
      </c>
      <c r="CB11" s="127">
        <v>18000</v>
      </c>
      <c r="CC11" s="128">
        <f>IFERROR(CB11/BX11,"-")</f>
        <v>3600</v>
      </c>
      <c r="CD11" s="129"/>
      <c r="CE11" s="129"/>
      <c r="CF11" s="129">
        <v>1</v>
      </c>
      <c r="CG11" s="130">
        <v>1</v>
      </c>
      <c r="CH11" s="131">
        <f>IF(Q11=0,"",IF(CG11=0,"",(CG11/Q11)))</f>
        <v>0.026315789473684</v>
      </c>
      <c r="CI11" s="132">
        <v>1</v>
      </c>
      <c r="CJ11" s="133">
        <f>IFERROR(CI11/CG11,"-")</f>
        <v>1</v>
      </c>
      <c r="CK11" s="134">
        <v>15000</v>
      </c>
      <c r="CL11" s="135">
        <f>IFERROR(CK11/CG11,"-")</f>
        <v>15000</v>
      </c>
      <c r="CM11" s="136"/>
      <c r="CN11" s="136"/>
      <c r="CO11" s="136">
        <v>1</v>
      </c>
      <c r="CP11" s="137">
        <v>6</v>
      </c>
      <c r="CQ11" s="138">
        <v>118000</v>
      </c>
      <c r="CR11" s="138">
        <v>39000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3.6307692307692</v>
      </c>
      <c r="B12" s="184" t="s">
        <v>181</v>
      </c>
      <c r="C12" s="184" t="s">
        <v>164</v>
      </c>
      <c r="D12" s="184" t="s">
        <v>182</v>
      </c>
      <c r="E12" s="184" t="s">
        <v>166</v>
      </c>
      <c r="F12" s="184"/>
      <c r="G12" s="184" t="s">
        <v>61</v>
      </c>
      <c r="H12" s="87" t="s">
        <v>183</v>
      </c>
      <c r="I12" s="87" t="s">
        <v>184</v>
      </c>
      <c r="J12" s="185" t="s">
        <v>80</v>
      </c>
      <c r="K12" s="176">
        <v>65000</v>
      </c>
      <c r="L12" s="79">
        <v>0</v>
      </c>
      <c r="M12" s="79">
        <v>0</v>
      </c>
      <c r="N12" s="79">
        <v>9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>
        <f>IFERROR(K12/SUM(Q12:Q13),"-")</f>
        <v>2407.4074074074</v>
      </c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>
        <f>SUM(Y12:Y13)-SUM(K12:K13)</f>
        <v>171000</v>
      </c>
      <c r="AC12" s="83">
        <f>SUM(Y12:Y13)/SUM(K12:K13)</f>
        <v>3.6307692307692</v>
      </c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185</v>
      </c>
      <c r="C13" s="184" t="s">
        <v>164</v>
      </c>
      <c r="D13" s="184"/>
      <c r="E13" s="184"/>
      <c r="F13" s="184"/>
      <c r="G13" s="184" t="s">
        <v>76</v>
      </c>
      <c r="H13" s="87"/>
      <c r="I13" s="87"/>
      <c r="J13" s="87"/>
      <c r="K13" s="176"/>
      <c r="L13" s="79">
        <v>85</v>
      </c>
      <c r="M13" s="79">
        <v>66</v>
      </c>
      <c r="N13" s="79">
        <v>44</v>
      </c>
      <c r="O13" s="88">
        <v>26</v>
      </c>
      <c r="P13" s="89">
        <v>1</v>
      </c>
      <c r="Q13" s="90">
        <f>O13+P13</f>
        <v>27</v>
      </c>
      <c r="R13" s="80">
        <f>IFERROR(Q13/N13,"-")</f>
        <v>0.61363636363636</v>
      </c>
      <c r="S13" s="79">
        <v>6</v>
      </c>
      <c r="T13" s="79">
        <v>3</v>
      </c>
      <c r="U13" s="80">
        <f>IFERROR(T13/(Q13),"-")</f>
        <v>0.11111111111111</v>
      </c>
      <c r="V13" s="81"/>
      <c r="W13" s="82">
        <v>4</v>
      </c>
      <c r="X13" s="80">
        <f>IF(Q13=0,"-",W13/Q13)</f>
        <v>0.14814814814815</v>
      </c>
      <c r="Y13" s="181">
        <v>236000</v>
      </c>
      <c r="Z13" s="182">
        <f>IFERROR(Y13/Q13,"-")</f>
        <v>8740.7407407407</v>
      </c>
      <c r="AA13" s="182">
        <f>IFERROR(Y13/W13,"-")</f>
        <v>59000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2</v>
      </c>
      <c r="AO13" s="98">
        <f>IF(Q13=0,"",IF(AN13=0,"",(AN13/Q13)))</f>
        <v>0.074074074074074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5</v>
      </c>
      <c r="AX13" s="104">
        <f>IF(Q13=0,"",IF(AW13=0,"",(AW13/Q13)))</f>
        <v>0.18518518518519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9</v>
      </c>
      <c r="BG13" s="110">
        <f>IF(Q13=0,"",IF(BF13=0,"",(BF13/Q13)))</f>
        <v>0.33333333333333</v>
      </c>
      <c r="BH13" s="109">
        <v>2</v>
      </c>
      <c r="BI13" s="111">
        <f>IFERROR(BH13/BF13,"-")</f>
        <v>0.22222222222222</v>
      </c>
      <c r="BJ13" s="112">
        <v>48000</v>
      </c>
      <c r="BK13" s="113">
        <f>IFERROR(BJ13/BF13,"-")</f>
        <v>5333.3333333333</v>
      </c>
      <c r="BL13" s="114">
        <v>1</v>
      </c>
      <c r="BM13" s="114"/>
      <c r="BN13" s="114">
        <v>1</v>
      </c>
      <c r="BO13" s="116">
        <v>6</v>
      </c>
      <c r="BP13" s="117">
        <f>IF(Q13=0,"",IF(BO13=0,"",(BO13/Q13)))</f>
        <v>0.22222222222222</v>
      </c>
      <c r="BQ13" s="118">
        <v>2</v>
      </c>
      <c r="BR13" s="119">
        <f>IFERROR(BQ13/BO13,"-")</f>
        <v>0.33333333333333</v>
      </c>
      <c r="BS13" s="120">
        <v>188000</v>
      </c>
      <c r="BT13" s="121">
        <f>IFERROR(BS13/BO13,"-")</f>
        <v>31333.333333333</v>
      </c>
      <c r="BU13" s="122"/>
      <c r="BV13" s="122">
        <v>1</v>
      </c>
      <c r="BW13" s="122">
        <v>1</v>
      </c>
      <c r="BX13" s="123">
        <v>2</v>
      </c>
      <c r="BY13" s="124">
        <f>IF(Q13=0,"",IF(BX13=0,"",(BX13/Q13)))</f>
        <v>0.074074074074074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3</v>
      </c>
      <c r="CH13" s="131">
        <f>IF(Q13=0,"",IF(CG13=0,"",(CG13/Q13)))</f>
        <v>0.11111111111111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4</v>
      </c>
      <c r="CQ13" s="138">
        <v>236000</v>
      </c>
      <c r="CR13" s="138">
        <v>180000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>
        <f>AC14</f>
        <v>5.525</v>
      </c>
      <c r="B14" s="184" t="s">
        <v>186</v>
      </c>
      <c r="C14" s="184" t="s">
        <v>164</v>
      </c>
      <c r="D14" s="184" t="s">
        <v>171</v>
      </c>
      <c r="E14" s="184" t="s">
        <v>166</v>
      </c>
      <c r="F14" s="184"/>
      <c r="G14" s="184" t="s">
        <v>61</v>
      </c>
      <c r="H14" s="87" t="s">
        <v>187</v>
      </c>
      <c r="I14" s="87" t="s">
        <v>173</v>
      </c>
      <c r="J14" s="87" t="s">
        <v>128</v>
      </c>
      <c r="K14" s="176">
        <v>80000</v>
      </c>
      <c r="L14" s="79">
        <v>18</v>
      </c>
      <c r="M14" s="79">
        <v>0</v>
      </c>
      <c r="N14" s="79">
        <v>68</v>
      </c>
      <c r="O14" s="88">
        <v>10</v>
      </c>
      <c r="P14" s="89">
        <v>0</v>
      </c>
      <c r="Q14" s="90">
        <f>O14+P14</f>
        <v>10</v>
      </c>
      <c r="R14" s="80">
        <f>IFERROR(Q14/N14,"-")</f>
        <v>0.14705882352941</v>
      </c>
      <c r="S14" s="79">
        <v>4</v>
      </c>
      <c r="T14" s="79">
        <v>0</v>
      </c>
      <c r="U14" s="80">
        <f>IFERROR(T14/(Q14),"-")</f>
        <v>0</v>
      </c>
      <c r="V14" s="81">
        <f>IFERROR(K14/SUM(Q14:Q15),"-")</f>
        <v>1159.4202898551</v>
      </c>
      <c r="W14" s="82">
        <v>2</v>
      </c>
      <c r="X14" s="80">
        <f>IF(Q14=0,"-",W14/Q14)</f>
        <v>0.2</v>
      </c>
      <c r="Y14" s="181">
        <v>18000</v>
      </c>
      <c r="Z14" s="182">
        <f>IFERROR(Y14/Q14,"-")</f>
        <v>1800</v>
      </c>
      <c r="AA14" s="182">
        <f>IFERROR(Y14/W14,"-")</f>
        <v>9000</v>
      </c>
      <c r="AB14" s="176">
        <f>SUM(Y14:Y15)-SUM(K14:K15)</f>
        <v>362000</v>
      </c>
      <c r="AC14" s="83">
        <f>SUM(Y14:Y15)/SUM(K14:K15)</f>
        <v>5.525</v>
      </c>
      <c r="AD14" s="77"/>
      <c r="AE14" s="91">
        <v>2</v>
      </c>
      <c r="AF14" s="92">
        <f>IF(Q14=0,"",IF(AE14=0,"",(AE14/Q14)))</f>
        <v>0.2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3</v>
      </c>
      <c r="AO14" s="98">
        <f>IF(Q14=0,"",IF(AN14=0,"",(AN14/Q14)))</f>
        <v>0.3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0.1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</v>
      </c>
      <c r="BG14" s="110">
        <f>IF(Q14=0,"",IF(BF14=0,"",(BF14/Q14)))</f>
        <v>0.1</v>
      </c>
      <c r="BH14" s="109">
        <v>1</v>
      </c>
      <c r="BI14" s="111">
        <f>IFERROR(BH14/BF14,"-")</f>
        <v>1</v>
      </c>
      <c r="BJ14" s="112">
        <v>15000</v>
      </c>
      <c r="BK14" s="113">
        <f>IFERROR(BJ14/BF14,"-")</f>
        <v>15000</v>
      </c>
      <c r="BL14" s="114"/>
      <c r="BM14" s="114">
        <v>1</v>
      </c>
      <c r="BN14" s="114"/>
      <c r="BO14" s="116">
        <v>1</v>
      </c>
      <c r="BP14" s="117">
        <f>IF(Q14=0,"",IF(BO14=0,"",(BO14/Q14)))</f>
        <v>0.1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0.2</v>
      </c>
      <c r="BZ14" s="125">
        <v>1</v>
      </c>
      <c r="CA14" s="126">
        <f>IFERROR(BZ14/BX14,"-")</f>
        <v>0.5</v>
      </c>
      <c r="CB14" s="127">
        <v>3000</v>
      </c>
      <c r="CC14" s="128">
        <f>IFERROR(CB14/BX14,"-")</f>
        <v>1500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18000</v>
      </c>
      <c r="CR14" s="138">
        <v>15000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188</v>
      </c>
      <c r="C15" s="184" t="s">
        <v>164</v>
      </c>
      <c r="D15" s="184"/>
      <c r="E15" s="184"/>
      <c r="F15" s="184"/>
      <c r="G15" s="184" t="s">
        <v>76</v>
      </c>
      <c r="H15" s="87"/>
      <c r="I15" s="87"/>
      <c r="J15" s="87"/>
      <c r="K15" s="176"/>
      <c r="L15" s="79">
        <v>195</v>
      </c>
      <c r="M15" s="79">
        <v>147</v>
      </c>
      <c r="N15" s="79">
        <v>44</v>
      </c>
      <c r="O15" s="88">
        <v>59</v>
      </c>
      <c r="P15" s="89">
        <v>0</v>
      </c>
      <c r="Q15" s="90">
        <f>O15+P15</f>
        <v>59</v>
      </c>
      <c r="R15" s="80">
        <f>IFERROR(Q15/N15,"-")</f>
        <v>1.3409090909091</v>
      </c>
      <c r="S15" s="79">
        <v>13</v>
      </c>
      <c r="T15" s="79">
        <v>8</v>
      </c>
      <c r="U15" s="80">
        <f>IFERROR(T15/(Q15),"-")</f>
        <v>0.13559322033898</v>
      </c>
      <c r="V15" s="81"/>
      <c r="W15" s="82">
        <v>6</v>
      </c>
      <c r="X15" s="80">
        <f>IF(Q15=0,"-",W15/Q15)</f>
        <v>0.10169491525424</v>
      </c>
      <c r="Y15" s="181">
        <v>424000</v>
      </c>
      <c r="Z15" s="182">
        <f>IFERROR(Y15/Q15,"-")</f>
        <v>7186.4406779661</v>
      </c>
      <c r="AA15" s="182">
        <f>IFERROR(Y15/W15,"-")</f>
        <v>70666.666666667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7</v>
      </c>
      <c r="AO15" s="98">
        <f>IF(Q15=0,"",IF(AN15=0,"",(AN15/Q15)))</f>
        <v>0.11864406779661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9</v>
      </c>
      <c r="AX15" s="104">
        <f>IF(Q15=0,"",IF(AW15=0,"",(AW15/Q15)))</f>
        <v>0.15254237288136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9</v>
      </c>
      <c r="BG15" s="110">
        <f>IF(Q15=0,"",IF(BF15=0,"",(BF15/Q15)))</f>
        <v>0.15254237288136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22</v>
      </c>
      <c r="BP15" s="117">
        <f>IF(Q15=0,"",IF(BO15=0,"",(BO15/Q15)))</f>
        <v>0.3728813559322</v>
      </c>
      <c r="BQ15" s="118">
        <v>2</v>
      </c>
      <c r="BR15" s="119">
        <f>IFERROR(BQ15/BO15,"-")</f>
        <v>0.090909090909091</v>
      </c>
      <c r="BS15" s="120">
        <v>164000</v>
      </c>
      <c r="BT15" s="121">
        <f>IFERROR(BS15/BO15,"-")</f>
        <v>7454.5454545455</v>
      </c>
      <c r="BU15" s="122">
        <v>1</v>
      </c>
      <c r="BV15" s="122"/>
      <c r="BW15" s="122">
        <v>1</v>
      </c>
      <c r="BX15" s="123">
        <v>9</v>
      </c>
      <c r="BY15" s="124">
        <f>IF(Q15=0,"",IF(BX15=0,"",(BX15/Q15)))</f>
        <v>0.15254237288136</v>
      </c>
      <c r="BZ15" s="125">
        <v>4</v>
      </c>
      <c r="CA15" s="126">
        <f>IFERROR(BZ15/BX15,"-")</f>
        <v>0.44444444444444</v>
      </c>
      <c r="CB15" s="127">
        <v>260000</v>
      </c>
      <c r="CC15" s="128">
        <f>IFERROR(CB15/BX15,"-")</f>
        <v>28888.888888889</v>
      </c>
      <c r="CD15" s="129">
        <v>1</v>
      </c>
      <c r="CE15" s="129"/>
      <c r="CF15" s="129">
        <v>3</v>
      </c>
      <c r="CG15" s="130">
        <v>3</v>
      </c>
      <c r="CH15" s="131">
        <f>IF(Q15=0,"",IF(CG15=0,"",(CG15/Q15)))</f>
        <v>0.050847457627119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6</v>
      </c>
      <c r="CQ15" s="138">
        <v>424000</v>
      </c>
      <c r="CR15" s="138">
        <v>198000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14.3625625</v>
      </c>
      <c r="B16" s="184" t="s">
        <v>189</v>
      </c>
      <c r="C16" s="184" t="s">
        <v>164</v>
      </c>
      <c r="D16" s="184" t="s">
        <v>171</v>
      </c>
      <c r="E16" s="184" t="s">
        <v>166</v>
      </c>
      <c r="F16" s="184"/>
      <c r="G16" s="184" t="s">
        <v>61</v>
      </c>
      <c r="H16" s="87" t="s">
        <v>190</v>
      </c>
      <c r="I16" s="87" t="s">
        <v>173</v>
      </c>
      <c r="J16" s="185" t="s">
        <v>191</v>
      </c>
      <c r="K16" s="176">
        <v>80000</v>
      </c>
      <c r="L16" s="79">
        <v>17</v>
      </c>
      <c r="M16" s="79">
        <v>0</v>
      </c>
      <c r="N16" s="79">
        <v>64</v>
      </c>
      <c r="O16" s="88">
        <v>3</v>
      </c>
      <c r="P16" s="89">
        <v>0</v>
      </c>
      <c r="Q16" s="90">
        <f>O16+P16</f>
        <v>3</v>
      </c>
      <c r="R16" s="80">
        <f>IFERROR(Q16/N16,"-")</f>
        <v>0.046875</v>
      </c>
      <c r="S16" s="79">
        <v>1</v>
      </c>
      <c r="T16" s="79">
        <v>1</v>
      </c>
      <c r="U16" s="80">
        <f>IFERROR(T16/(Q16),"-")</f>
        <v>0.33333333333333</v>
      </c>
      <c r="V16" s="81">
        <f>IFERROR(K16/SUM(Q16:Q17),"-")</f>
        <v>2051.2820512821</v>
      </c>
      <c r="W16" s="82">
        <v>1</v>
      </c>
      <c r="X16" s="80">
        <f>IF(Q16=0,"-",W16/Q16)</f>
        <v>0.33333333333333</v>
      </c>
      <c r="Y16" s="181">
        <v>3000</v>
      </c>
      <c r="Z16" s="182">
        <f>IFERROR(Y16/Q16,"-")</f>
        <v>1000</v>
      </c>
      <c r="AA16" s="182">
        <f>IFERROR(Y16/W16,"-")</f>
        <v>3000</v>
      </c>
      <c r="AB16" s="176">
        <f>SUM(Y16:Y17)-SUM(K16:K17)</f>
        <v>1069005</v>
      </c>
      <c r="AC16" s="83">
        <f>SUM(Y16:Y17)/SUM(K16:K17)</f>
        <v>14.3625625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0.33333333333333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2</v>
      </c>
      <c r="BP16" s="117">
        <f>IF(Q16=0,"",IF(BO16=0,"",(BO16/Q16)))</f>
        <v>0.66666666666667</v>
      </c>
      <c r="BQ16" s="118">
        <v>1</v>
      </c>
      <c r="BR16" s="119">
        <f>IFERROR(BQ16/BO16,"-")</f>
        <v>0.5</v>
      </c>
      <c r="BS16" s="120">
        <v>3000</v>
      </c>
      <c r="BT16" s="121">
        <f>IFERROR(BS16/BO16,"-")</f>
        <v>1500</v>
      </c>
      <c r="BU16" s="122">
        <v>1</v>
      </c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3000</v>
      </c>
      <c r="CR16" s="138">
        <v>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192</v>
      </c>
      <c r="C17" s="184" t="s">
        <v>164</v>
      </c>
      <c r="D17" s="184"/>
      <c r="E17" s="184"/>
      <c r="F17" s="184"/>
      <c r="G17" s="184" t="s">
        <v>76</v>
      </c>
      <c r="H17" s="87"/>
      <c r="I17" s="87"/>
      <c r="J17" s="87"/>
      <c r="K17" s="176"/>
      <c r="L17" s="79">
        <v>125</v>
      </c>
      <c r="M17" s="79">
        <v>94</v>
      </c>
      <c r="N17" s="79">
        <v>29</v>
      </c>
      <c r="O17" s="88">
        <v>36</v>
      </c>
      <c r="P17" s="89">
        <v>0</v>
      </c>
      <c r="Q17" s="90">
        <f>O17+P17</f>
        <v>36</v>
      </c>
      <c r="R17" s="80">
        <f>IFERROR(Q17/N17,"-")</f>
        <v>1.2413793103448</v>
      </c>
      <c r="S17" s="79">
        <v>6</v>
      </c>
      <c r="T17" s="79">
        <v>3</v>
      </c>
      <c r="U17" s="80">
        <f>IFERROR(T17/(Q17),"-")</f>
        <v>0.083333333333333</v>
      </c>
      <c r="V17" s="81"/>
      <c r="W17" s="82">
        <v>2</v>
      </c>
      <c r="X17" s="80">
        <f>IF(Q17=0,"-",W17/Q17)</f>
        <v>0.055555555555556</v>
      </c>
      <c r="Y17" s="181">
        <v>1146005</v>
      </c>
      <c r="Z17" s="182">
        <f>IFERROR(Y17/Q17,"-")</f>
        <v>31833.472222222</v>
      </c>
      <c r="AA17" s="182">
        <f>IFERROR(Y17/W17,"-")</f>
        <v>573002.5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5</v>
      </c>
      <c r="AO17" s="98">
        <f>IF(Q17=0,"",IF(AN17=0,"",(AN17/Q17)))</f>
        <v>0.13888888888889</v>
      </c>
      <c r="AP17" s="97">
        <v>1</v>
      </c>
      <c r="AQ17" s="99">
        <f>IFERROR(AP17/AN17,"-")</f>
        <v>0.2</v>
      </c>
      <c r="AR17" s="100">
        <v>13000</v>
      </c>
      <c r="AS17" s="101">
        <f>IFERROR(AR17/AN17,"-")</f>
        <v>2600</v>
      </c>
      <c r="AT17" s="102"/>
      <c r="AU17" s="102"/>
      <c r="AV17" s="102">
        <v>1</v>
      </c>
      <c r="AW17" s="103">
        <v>6</v>
      </c>
      <c r="AX17" s="104">
        <f>IF(Q17=0,"",IF(AW17=0,"",(AW17/Q17)))</f>
        <v>0.16666666666667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7</v>
      </c>
      <c r="BG17" s="110">
        <f>IF(Q17=0,"",IF(BF17=0,"",(BF17/Q17)))</f>
        <v>0.19444444444444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14</v>
      </c>
      <c r="BP17" s="117">
        <f>IF(Q17=0,"",IF(BO17=0,"",(BO17/Q17)))</f>
        <v>0.38888888888889</v>
      </c>
      <c r="BQ17" s="118">
        <v>1</v>
      </c>
      <c r="BR17" s="119">
        <f>IFERROR(BQ17/BO17,"-")</f>
        <v>0.071428571428571</v>
      </c>
      <c r="BS17" s="120">
        <v>1133005</v>
      </c>
      <c r="BT17" s="121">
        <f>IFERROR(BS17/BO17,"-")</f>
        <v>80928.928571429</v>
      </c>
      <c r="BU17" s="122"/>
      <c r="BV17" s="122"/>
      <c r="BW17" s="122">
        <v>1</v>
      </c>
      <c r="BX17" s="123">
        <v>3</v>
      </c>
      <c r="BY17" s="124">
        <f>IF(Q17=0,"",IF(BX17=0,"",(BX17/Q17)))</f>
        <v>0.083333333333333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0.027777777777778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2</v>
      </c>
      <c r="CQ17" s="138">
        <v>1146005</v>
      </c>
      <c r="CR17" s="138">
        <v>1133005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7.0043630434783</v>
      </c>
      <c r="B20" s="39"/>
      <c r="C20" s="39"/>
      <c r="D20" s="39"/>
      <c r="E20" s="39"/>
      <c r="F20" s="39"/>
      <c r="G20" s="39"/>
      <c r="H20" s="40" t="s">
        <v>193</v>
      </c>
      <c r="I20" s="40"/>
      <c r="J20" s="40"/>
      <c r="K20" s="179">
        <f>SUM(K6:K19)</f>
        <v>460000</v>
      </c>
      <c r="L20" s="41">
        <f>SUM(L6:L19)</f>
        <v>1068</v>
      </c>
      <c r="M20" s="41">
        <f>SUM(M6:M19)</f>
        <v>688</v>
      </c>
      <c r="N20" s="41">
        <f>SUM(N6:N19)</f>
        <v>665</v>
      </c>
      <c r="O20" s="41">
        <f>SUM(O6:O19)</f>
        <v>301</v>
      </c>
      <c r="P20" s="41">
        <f>SUM(P6:P19)</f>
        <v>3</v>
      </c>
      <c r="Q20" s="41">
        <f>SUM(Q6:Q19)</f>
        <v>304</v>
      </c>
      <c r="R20" s="42">
        <f>IFERROR(Q20/N20,"-")</f>
        <v>0.45714285714286</v>
      </c>
      <c r="S20" s="76">
        <f>SUM(S6:S19)</f>
        <v>68</v>
      </c>
      <c r="T20" s="76">
        <f>SUM(T6:T19)</f>
        <v>44</v>
      </c>
      <c r="U20" s="42">
        <f>IFERROR(S20/Q20,"-")</f>
        <v>0.22368421052632</v>
      </c>
      <c r="V20" s="43">
        <f>IFERROR(K20/Q20,"-")</f>
        <v>1513.1578947368</v>
      </c>
      <c r="W20" s="44">
        <f>SUM(W6:W19)</f>
        <v>33</v>
      </c>
      <c r="X20" s="42">
        <f>IFERROR(W20/Q20,"-")</f>
        <v>0.10855263157895</v>
      </c>
      <c r="Y20" s="179">
        <f>SUM(Y6:Y19)</f>
        <v>3222007</v>
      </c>
      <c r="Z20" s="179">
        <f>IFERROR(Y20/Q20,"-")</f>
        <v>10598.707236842</v>
      </c>
      <c r="AA20" s="179">
        <f>IFERROR(Y20/W20,"-")</f>
        <v>97636.575757576</v>
      </c>
      <c r="AB20" s="179">
        <f>Y20-K20</f>
        <v>2762007</v>
      </c>
      <c r="AC20" s="45">
        <f>Y20/K20</f>
        <v>7.0043630434783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