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<sst xmlns="http://schemas.openxmlformats.org/spreadsheetml/2006/main" uniqueCount="175">
  <si>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</si>
  <si>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</si>
  <si>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</si>
  <si>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</si>
  <si>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</si>
  <si>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</si>
  <si>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</si>
  <si>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</si>
  <si>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</si>
  <si>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</si>
  <si>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</si>
  <si>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</si>
  <si>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</si>
  <si>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</si>
  <si>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</si>
  <si>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</si>
  <si>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</si>
  <si>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</si>
  <si>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</si>
  <si>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</si>
  <si>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</si>
  <si>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</si>
  <si>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</si>
  <si>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</si>
  <si>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</si>
  <si>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</si>
  <si>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</si>
  <si>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</si>
  <si>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</si>
  <si>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</si>
  <si>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</si>
  <si>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</si>
  <si>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</si>
  <si>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</si>
  <si>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</si>
  <si>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</si>
  <si>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</si>
  <si>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</si>
  <si>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</si>
  <si>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</si>
  <si>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</si>
  <si>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</si>
  <si>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</si>
  <si>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</si>
  <si>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</si>
  <si>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</si>
  <si>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</si>
  <si>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</si>
  <si>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</si>
  <si>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</si>
  <si>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</si>
  <si>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</si>
  <si>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</si>
  <si>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</si>
  <si>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</si>
  <si>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</si>
  <si>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</si>
  <si>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sd881</t>
  </si>
  <si>
    <t>インターカラー</t>
  </si>
  <si>
    <t>※コットン13</t>
  </si>
  <si>
    <t>（記事14）新堂さん写真</t>
  </si>
  <si>
    <t>lp03</t>
  </si>
  <si>
    <t>スポニチ関東</t>
  </si>
  <si>
    <t>4C終面全5段</t>
  </si>
  <si>
    <t>12月15日(土)</t>
  </si>
  <si>
    <t>sd882</t>
  </si>
  <si>
    <t>スポニチ関西</t>
  </si>
  <si>
    <t>12月21日(金)</t>
  </si>
  <si>
    <t>sd883</t>
  </si>
  <si>
    <t>スポニチ西部</t>
  </si>
  <si>
    <t>sd884</t>
  </si>
  <si>
    <t>スポニチ北海道</t>
  </si>
  <si>
    <t>sd885</t>
  </si>
  <si>
    <t>※コットン13 (空電共通)</t>
  </si>
  <si>
    <t>（記事14）新堂さん写真 (空電共通)</t>
  </si>
  <si>
    <t>空電</t>
  </si>
  <si>
    <t>空電 (共通)</t>
  </si>
  <si>
    <t>sd886</t>
  </si>
  <si>
    <t>※女性からナンパしてほしい版風</t>
  </si>
  <si>
    <t>「もう５０代の熟女だけど、試しに付き合ってみる？」</t>
  </si>
  <si>
    <t>サンスポ関西</t>
  </si>
  <si>
    <t>12月02日(日)</t>
  </si>
  <si>
    <t>sd887</t>
  </si>
  <si>
    <t>sd888</t>
  </si>
  <si>
    <t>サンスポ関東</t>
  </si>
  <si>
    <t>全5段</t>
  </si>
  <si>
    <t>12月09日(日)</t>
  </si>
  <si>
    <t>sd889</t>
  </si>
  <si>
    <t>sd890</t>
  </si>
  <si>
    <t>※コットン版キャッチ変え18</t>
  </si>
  <si>
    <t>「S級熟女から逆指名」新堂さん写真</t>
  </si>
  <si>
    <t>12月30日(日)</t>
  </si>
  <si>
    <t>sd891</t>
  </si>
  <si>
    <t>sd892</t>
  </si>
  <si>
    <t>スポーツ報知関東</t>
  </si>
  <si>
    <t>sd893</t>
  </si>
  <si>
    <t>sd894</t>
  </si>
  <si>
    <t>★①記事47</t>
  </si>
  <si>
    <t>もう我慢できない。今すぐ出会いたい。</t>
  </si>
  <si>
    <t>半2段つかみ20段保証</t>
  </si>
  <si>
    <t>20段保証</t>
  </si>
  <si>
    <t>sd895</t>
  </si>
  <si>
    <t>★②記事48</t>
  </si>
  <si>
    <t>57歳、明日初デート。俺はまた男になる。</t>
  </si>
  <si>
    <t>sd896</t>
  </si>
  <si>
    <t>★③記事49</t>
  </si>
  <si>
    <t>出会うのは簡単。問題は出会った後だ。</t>
  </si>
  <si>
    <t>sd897</t>
  </si>
  <si>
    <t>★④記事50</t>
  </si>
  <si>
    <t>献身交際。キュートな五十路妻。</t>
  </si>
  <si>
    <t>sd898</t>
  </si>
  <si>
    <t>(空電共通)</t>
  </si>
  <si>
    <t>sd899</t>
  </si>
  <si>
    <t>12月29日(土)</t>
  </si>
  <si>
    <t>sd900</t>
  </si>
  <si>
    <t>sd901</t>
  </si>
  <si>
    <t>sd902</t>
  </si>
  <si>
    <t>sd903</t>
  </si>
  <si>
    <t>※どきどき 逆指名 記事</t>
  </si>
  <si>
    <t>「女性からご飯に誘われる。男性はyesかnoか返事するだけ」新堂さん写真</t>
  </si>
  <si>
    <t>半5段</t>
  </si>
  <si>
    <t>12月28日(金)</t>
  </si>
  <si>
    <t>sd904</t>
  </si>
  <si>
    <t>sd905</t>
  </si>
  <si>
    <t>★仕事一筋版</t>
  </si>
  <si>
    <t>40年間仕事一筋。酒は強いが女にゃ弱い。そんなオヤジが恋愛できる理由</t>
  </si>
  <si>
    <t>sd906</t>
  </si>
  <si>
    <t>sd907</t>
  </si>
  <si>
    <t>※C版 新堂さん写真</t>
  </si>
  <si>
    <t>ニッカン関東</t>
  </si>
  <si>
    <t>12月16日(日)</t>
  </si>
  <si>
    <t>sd908</t>
  </si>
  <si>
    <t>sd909</t>
  </si>
  <si>
    <t>12月24日(月)</t>
  </si>
  <si>
    <t>sd910</t>
  </si>
  <si>
    <t>sd911</t>
  </si>
  <si>
    <t>★うぶな男版_横書きver</t>
  </si>
  <si>
    <t>56歳、うぶな男。こんなオヤジが恋愛できた理由</t>
  </si>
  <si>
    <t>ニッカン関西</t>
  </si>
  <si>
    <t>sd912</t>
  </si>
  <si>
    <t>sd913</t>
  </si>
  <si>
    <t>東スポ・大スポ・九スポ・中京</t>
  </si>
  <si>
    <t>記事枠</t>
  </si>
  <si>
    <t>12月20日(木)</t>
  </si>
  <si>
    <t>sd914</t>
  </si>
  <si>
    <t>新聞 TOTAL</t>
  </si>
  <si>
    <t>●DVD 広告</t>
  </si>
  <si>
    <t>pk149</t>
  </si>
  <si>
    <t>アドライヴ</t>
  </si>
  <si>
    <t>若生出版</t>
  </si>
  <si>
    <t>DVD漫画たかし</t>
  </si>
  <si>
    <t>lp02</t>
  </si>
  <si>
    <t>人妻百花</t>
  </si>
  <si>
    <t>DVD袋表4C+コンテンツ枠</t>
  </si>
  <si>
    <t>12月12日(水)</t>
  </si>
  <si>
    <t>pk150</t>
  </si>
  <si>
    <t>pk151</t>
  </si>
  <si>
    <t>一水社</t>
  </si>
  <si>
    <t>本当にあったもっとみだらな話</t>
  </si>
  <si>
    <t>DVD袋表4C</t>
  </si>
  <si>
    <t>12月17日(月)</t>
  </si>
  <si>
    <t>pk152</t>
  </si>
  <si>
    <t>pk153</t>
  </si>
  <si>
    <t>ダイアプレス</t>
  </si>
  <si>
    <t>脅迫姦 凌辱されたオンナ</t>
  </si>
  <si>
    <t>12月18日(火)</t>
  </si>
  <si>
    <t>pk154</t>
  </si>
  <si>
    <t>pk155</t>
  </si>
  <si>
    <t>ピンクパック!しろうと美淫妻地下DVD9時間 夫を裏切る最低妻、肉体は最高!</t>
  </si>
  <si>
    <t>pk156</t>
  </si>
  <si>
    <t>pk157</t>
  </si>
  <si>
    <t>初めての凌辱エッチ</t>
  </si>
  <si>
    <t>12月26日(水)</t>
  </si>
  <si>
    <t>pk158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</si>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</sst>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0.44714285714286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23</v>
      </c>
      <c r="M6" s="79">
        <v>0</v>
      </c>
      <c r="N6" s="79">
        <v>127</v>
      </c>
      <c r="O6" s="88">
        <v>10</v>
      </c>
      <c r="P6" s="89">
        <v>0</v>
      </c>
      <c r="Q6" s="90">
        <f>O6+P6</f>
        <v>10</v>
      </c>
      <c r="R6" s="80">
        <f>IFERROR(Q6/N6,"-")</f>
        <v>0.078740157480315</v>
      </c>
      <c r="S6" s="79">
        <v>2</v>
      </c>
      <c r="T6" s="79">
        <v>2</v>
      </c>
      <c r="U6" s="80">
        <f>IFERROR(T6/(Q6),"-")</f>
        <v>0.2</v>
      </c>
      <c r="V6" s="81">
        <f>IFERROR(K6/SUM(Q6:Q10),"-")</f>
        <v>11290.322580645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SUM(Y6:Y10)-SUM(K6:K10)</f>
        <v>-387000</v>
      </c>
      <c r="AC6" s="83">
        <f>SUM(Y6:Y10)/SUM(K6:K10)</f>
        <v>0.44714285714286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0.1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3</v>
      </c>
      <c r="BG6" s="110">
        <f>IF(Q6=0,"",IF(BF6=0,"",(BF6/Q6)))</f>
        <v>0.3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4</v>
      </c>
      <c r="BP6" s="117">
        <f>IF(Q6=0,"",IF(BO6=0,"",(BO6/Q6)))</f>
        <v>0.4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>
        <v>1</v>
      </c>
      <c r="CH6" s="131">
        <f>IF(Q6=0,"",IF(CG6=0,"",(CG6/Q6)))</f>
        <v>0.1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87" t="s">
        <v>67</v>
      </c>
      <c r="K7" s="176"/>
      <c r="L7" s="79">
        <v>15</v>
      </c>
      <c r="M7" s="79">
        <v>0</v>
      </c>
      <c r="N7" s="79">
        <v>58</v>
      </c>
      <c r="O7" s="88">
        <v>6</v>
      </c>
      <c r="P7" s="89">
        <v>0</v>
      </c>
      <c r="Q7" s="90">
        <f>O7+P7</f>
        <v>6</v>
      </c>
      <c r="R7" s="80">
        <f>IFERROR(Q7/N7,"-")</f>
        <v>0.10344827586207</v>
      </c>
      <c r="S7" s="79">
        <v>3</v>
      </c>
      <c r="T7" s="79">
        <v>0</v>
      </c>
      <c r="U7" s="80">
        <f>IFERROR(T7/(Q7),"-")</f>
        <v>0</v>
      </c>
      <c r="V7" s="81"/>
      <c r="W7" s="82">
        <v>3</v>
      </c>
      <c r="X7" s="80">
        <f>IF(Q7=0,"-",W7/Q7)</f>
        <v>0.5</v>
      </c>
      <c r="Y7" s="181">
        <v>16000</v>
      </c>
      <c r="Z7" s="182">
        <f>IFERROR(Y7/Q7,"-")</f>
        <v>2666.6666666667</v>
      </c>
      <c r="AA7" s="182">
        <f>IFERROR(Y7/W7,"-")</f>
        <v>5333.3333333333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0.16666666666667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</v>
      </c>
      <c r="BG7" s="110">
        <f>IF(Q7=0,"",IF(BF7=0,"",(BF7/Q7)))</f>
        <v>0.33333333333333</v>
      </c>
      <c r="BH7" s="109">
        <v>1</v>
      </c>
      <c r="BI7" s="111">
        <f>IFERROR(BH7/BF7,"-")</f>
        <v>0.5</v>
      </c>
      <c r="BJ7" s="112">
        <v>3000</v>
      </c>
      <c r="BK7" s="113">
        <f>IFERROR(BJ7/BF7,"-")</f>
        <v>1500</v>
      </c>
      <c r="BL7" s="114">
        <v>1</v>
      </c>
      <c r="BM7" s="114"/>
      <c r="BN7" s="114"/>
      <c r="BO7" s="116">
        <v>2</v>
      </c>
      <c r="BP7" s="117">
        <f>IF(Q7=0,"",IF(BO7=0,"",(BO7/Q7)))</f>
        <v>0.33333333333333</v>
      </c>
      <c r="BQ7" s="118">
        <v>1</v>
      </c>
      <c r="BR7" s="119">
        <f>IFERROR(BQ7/BO7,"-")</f>
        <v>0.5</v>
      </c>
      <c r="BS7" s="120">
        <v>10000</v>
      </c>
      <c r="BT7" s="121">
        <f>IFERROR(BS7/BO7,"-")</f>
        <v>5000</v>
      </c>
      <c r="BU7" s="122"/>
      <c r="BV7" s="122">
        <v>1</v>
      </c>
      <c r="BW7" s="122"/>
      <c r="BX7" s="123">
        <v>1</v>
      </c>
      <c r="BY7" s="124">
        <f>IF(Q7=0,"",IF(BX7=0,"",(BX7/Q7)))</f>
        <v>0.16666666666667</v>
      </c>
      <c r="BZ7" s="125">
        <v>1</v>
      </c>
      <c r="CA7" s="126">
        <f>IFERROR(BZ7/BX7,"-")</f>
        <v>1</v>
      </c>
      <c r="CB7" s="127">
        <v>3000</v>
      </c>
      <c r="CC7" s="128">
        <f>IFERROR(CB7/BX7,"-")</f>
        <v>3000</v>
      </c>
      <c r="CD7" s="129">
        <v>1</v>
      </c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16000</v>
      </c>
      <c r="CR7" s="138">
        <v>10000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69</v>
      </c>
      <c r="I8" s="87" t="s">
        <v>63</v>
      </c>
      <c r="J8" s="185" t="s">
        <v>64</v>
      </c>
      <c r="K8" s="176"/>
      <c r="L8" s="79">
        <v>10</v>
      </c>
      <c r="M8" s="79">
        <v>0</v>
      </c>
      <c r="N8" s="79">
        <v>30</v>
      </c>
      <c r="O8" s="88">
        <v>4</v>
      </c>
      <c r="P8" s="89">
        <v>0</v>
      </c>
      <c r="Q8" s="90">
        <f>O8+P8</f>
        <v>4</v>
      </c>
      <c r="R8" s="80">
        <f>IFERROR(Q8/N8,"-")</f>
        <v>0.13333333333333</v>
      </c>
      <c r="S8" s="79">
        <v>2</v>
      </c>
      <c r="T8" s="79">
        <v>0</v>
      </c>
      <c r="U8" s="80">
        <f>IFERROR(T8/(Q8),"-")</f>
        <v>0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0.25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0.25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71</v>
      </c>
      <c r="I9" s="87" t="s">
        <v>63</v>
      </c>
      <c r="J9" s="185" t="s">
        <v>64</v>
      </c>
      <c r="K9" s="176"/>
      <c r="L9" s="79">
        <v>9</v>
      </c>
      <c r="M9" s="79">
        <v>0</v>
      </c>
      <c r="N9" s="79">
        <v>23</v>
      </c>
      <c r="O9" s="88">
        <v>3</v>
      </c>
      <c r="P9" s="89">
        <v>0</v>
      </c>
      <c r="Q9" s="90">
        <f>O9+P9</f>
        <v>3</v>
      </c>
      <c r="R9" s="80">
        <f>IFERROR(Q9/N9,"-")</f>
        <v>0.1304347826087</v>
      </c>
      <c r="S9" s="79">
        <v>2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0.66666666666667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0.33333333333333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74</v>
      </c>
      <c r="G10" s="184" t="s">
        <v>75</v>
      </c>
      <c r="H10" s="87" t="s">
        <v>76</v>
      </c>
      <c r="I10" s="87"/>
      <c r="J10" s="87"/>
      <c r="K10" s="176"/>
      <c r="L10" s="79">
        <v>170</v>
      </c>
      <c r="M10" s="79">
        <v>129</v>
      </c>
      <c r="N10" s="79">
        <v>71</v>
      </c>
      <c r="O10" s="88">
        <v>39</v>
      </c>
      <c r="P10" s="89">
        <v>0</v>
      </c>
      <c r="Q10" s="90">
        <f>O10+P10</f>
        <v>39</v>
      </c>
      <c r="R10" s="80">
        <f>IFERROR(Q10/N10,"-")</f>
        <v>0.54929577464789</v>
      </c>
      <c r="S10" s="79">
        <v>22</v>
      </c>
      <c r="T10" s="79">
        <v>5</v>
      </c>
      <c r="U10" s="80">
        <f>IFERROR(T10/(Q10),"-")</f>
        <v>0.12820512820513</v>
      </c>
      <c r="V10" s="81"/>
      <c r="W10" s="82">
        <v>8</v>
      </c>
      <c r="X10" s="80">
        <f>IF(Q10=0,"-",W10/Q10)</f>
        <v>0.20512820512821</v>
      </c>
      <c r="Y10" s="181">
        <v>297000</v>
      </c>
      <c r="Z10" s="182">
        <f>IFERROR(Y10/Q10,"-")</f>
        <v>7615.3846153846</v>
      </c>
      <c r="AA10" s="182">
        <f>IFERROR(Y10/W10,"-")</f>
        <v>37125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2</v>
      </c>
      <c r="AX10" s="104">
        <f>IF(Q10=0,"",IF(AW10=0,"",(AW10/Q10)))</f>
        <v>0.051282051282051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6</v>
      </c>
      <c r="BG10" s="110">
        <f>IF(Q10=0,"",IF(BF10=0,"",(BF10/Q10)))</f>
        <v>0.15384615384615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14</v>
      </c>
      <c r="BP10" s="117">
        <f>IF(Q10=0,"",IF(BO10=0,"",(BO10/Q10)))</f>
        <v>0.35897435897436</v>
      </c>
      <c r="BQ10" s="118">
        <v>3</v>
      </c>
      <c r="BR10" s="119">
        <f>IFERROR(BQ10/BO10,"-")</f>
        <v>0.21428571428571</v>
      </c>
      <c r="BS10" s="120">
        <v>262000</v>
      </c>
      <c r="BT10" s="121">
        <f>IFERROR(BS10/BO10,"-")</f>
        <v>18714.285714286</v>
      </c>
      <c r="BU10" s="122"/>
      <c r="BV10" s="122"/>
      <c r="BW10" s="122">
        <v>3</v>
      </c>
      <c r="BX10" s="123">
        <v>14</v>
      </c>
      <c r="BY10" s="124">
        <f>IF(Q10=0,"",IF(BX10=0,"",(BX10/Q10)))</f>
        <v>0.35897435897436</v>
      </c>
      <c r="BZ10" s="125">
        <v>4</v>
      </c>
      <c r="CA10" s="126">
        <f>IFERROR(BZ10/BX10,"-")</f>
        <v>0.28571428571429</v>
      </c>
      <c r="CB10" s="127">
        <v>32000</v>
      </c>
      <c r="CC10" s="128">
        <f>IFERROR(CB10/BX10,"-")</f>
        <v>2285.7142857143</v>
      </c>
      <c r="CD10" s="129">
        <v>2</v>
      </c>
      <c r="CE10" s="129"/>
      <c r="CF10" s="129">
        <v>2</v>
      </c>
      <c r="CG10" s="130">
        <v>3</v>
      </c>
      <c r="CH10" s="131">
        <f>IF(Q10=0,"",IF(CG10=0,"",(CG10/Q10)))</f>
        <v>0.076923076923077</v>
      </c>
      <c r="CI10" s="132">
        <v>1</v>
      </c>
      <c r="CJ10" s="133">
        <f>IFERROR(CI10/CG10,"-")</f>
        <v>0.33333333333333</v>
      </c>
      <c r="CK10" s="134">
        <v>3000</v>
      </c>
      <c r="CL10" s="135">
        <f>IFERROR(CK10/CG10,"-")</f>
        <v>1000</v>
      </c>
      <c r="CM10" s="136">
        <v>1</v>
      </c>
      <c r="CN10" s="136"/>
      <c r="CO10" s="136"/>
      <c r="CP10" s="137">
        <v>8</v>
      </c>
      <c r="CQ10" s="138">
        <v>297000</v>
      </c>
      <c r="CR10" s="138">
        <v>168000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2.3070175438596</v>
      </c>
      <c r="B11" s="184" t="s">
        <v>77</v>
      </c>
      <c r="C11" s="184" t="s">
        <v>58</v>
      </c>
      <c r="D11" s="184"/>
      <c r="E11" s="184" t="s">
        <v>78</v>
      </c>
      <c r="F11" s="184" t="s">
        <v>79</v>
      </c>
      <c r="G11" s="184" t="s">
        <v>61</v>
      </c>
      <c r="H11" s="87" t="s">
        <v>80</v>
      </c>
      <c r="I11" s="87" t="s">
        <v>63</v>
      </c>
      <c r="J11" s="186" t="s">
        <v>81</v>
      </c>
      <c r="K11" s="176">
        <v>570000</v>
      </c>
      <c r="L11" s="79">
        <v>32</v>
      </c>
      <c r="M11" s="79">
        <v>0</v>
      </c>
      <c r="N11" s="79">
        <v>132</v>
      </c>
      <c r="O11" s="88">
        <v>5</v>
      </c>
      <c r="P11" s="89">
        <v>0</v>
      </c>
      <c r="Q11" s="90">
        <f>O11+P11</f>
        <v>5</v>
      </c>
      <c r="R11" s="80">
        <f>IFERROR(Q11/N11,"-")</f>
        <v>0.037878787878788</v>
      </c>
      <c r="S11" s="79">
        <v>2</v>
      </c>
      <c r="T11" s="79">
        <v>2</v>
      </c>
      <c r="U11" s="80">
        <f>IFERROR(T11/(Q11),"-")</f>
        <v>0.4</v>
      </c>
      <c r="V11" s="81">
        <f>IFERROR(K11/SUM(Q11:Q16),"-")</f>
        <v>15833.333333333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SUM(Y11:Y16)-SUM(K11:K16)</f>
        <v>745000</v>
      </c>
      <c r="AC11" s="83">
        <f>SUM(Y11:Y16)/SUM(K11:K16)</f>
        <v>2.3070175438596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0.2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4</v>
      </c>
      <c r="BP11" s="117">
        <f>IF(Q11=0,"",IF(BO11=0,"",(BO11/Q11)))</f>
        <v>0.8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82</v>
      </c>
      <c r="C12" s="184" t="s">
        <v>58</v>
      </c>
      <c r="D12" s="184"/>
      <c r="E12" s="184" t="s">
        <v>78</v>
      </c>
      <c r="F12" s="184" t="s">
        <v>79</v>
      </c>
      <c r="G12" s="184" t="s">
        <v>75</v>
      </c>
      <c r="H12" s="87"/>
      <c r="I12" s="87"/>
      <c r="J12" s="87"/>
      <c r="K12" s="176"/>
      <c r="L12" s="79">
        <v>66</v>
      </c>
      <c r="M12" s="79">
        <v>55</v>
      </c>
      <c r="N12" s="79">
        <v>19</v>
      </c>
      <c r="O12" s="88">
        <v>17</v>
      </c>
      <c r="P12" s="89">
        <v>0</v>
      </c>
      <c r="Q12" s="90">
        <f>O12+P12</f>
        <v>17</v>
      </c>
      <c r="R12" s="80">
        <f>IFERROR(Q12/N12,"-")</f>
        <v>0.89473684210526</v>
      </c>
      <c r="S12" s="79">
        <v>8</v>
      </c>
      <c r="T12" s="79">
        <v>2</v>
      </c>
      <c r="U12" s="80">
        <f>IFERROR(T12/(Q12),"-")</f>
        <v>0.11764705882353</v>
      </c>
      <c r="V12" s="81"/>
      <c r="W12" s="82">
        <v>5</v>
      </c>
      <c r="X12" s="80">
        <f>IF(Q12=0,"-",W12/Q12)</f>
        <v>0.29411764705882</v>
      </c>
      <c r="Y12" s="181">
        <v>59000</v>
      </c>
      <c r="Z12" s="182">
        <f>IFERROR(Y12/Q12,"-")</f>
        <v>3470.5882352941</v>
      </c>
      <c r="AA12" s="182">
        <f>IFERROR(Y12/W12,"-")</f>
        <v>11800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4</v>
      </c>
      <c r="BG12" s="110">
        <f>IF(Q12=0,"",IF(BF12=0,"",(BF12/Q12)))</f>
        <v>0.23529411764706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6</v>
      </c>
      <c r="BP12" s="117">
        <f>IF(Q12=0,"",IF(BO12=0,"",(BO12/Q12)))</f>
        <v>0.35294117647059</v>
      </c>
      <c r="BQ12" s="118">
        <v>2</v>
      </c>
      <c r="BR12" s="119">
        <f>IFERROR(BQ12/BO12,"-")</f>
        <v>0.33333333333333</v>
      </c>
      <c r="BS12" s="120">
        <v>23000</v>
      </c>
      <c r="BT12" s="121">
        <f>IFERROR(BS12/BO12,"-")</f>
        <v>3833.3333333333</v>
      </c>
      <c r="BU12" s="122"/>
      <c r="BV12" s="122">
        <v>1</v>
      </c>
      <c r="BW12" s="122">
        <v>1</v>
      </c>
      <c r="BX12" s="123">
        <v>5</v>
      </c>
      <c r="BY12" s="124">
        <f>IF(Q12=0,"",IF(BX12=0,"",(BX12/Q12)))</f>
        <v>0.29411764705882</v>
      </c>
      <c r="BZ12" s="125">
        <v>2</v>
      </c>
      <c r="CA12" s="126">
        <f>IFERROR(BZ12/BX12,"-")</f>
        <v>0.4</v>
      </c>
      <c r="CB12" s="127">
        <v>31000</v>
      </c>
      <c r="CC12" s="128">
        <f>IFERROR(CB12/BX12,"-")</f>
        <v>6200</v>
      </c>
      <c r="CD12" s="129"/>
      <c r="CE12" s="129"/>
      <c r="CF12" s="129">
        <v>2</v>
      </c>
      <c r="CG12" s="130">
        <v>2</v>
      </c>
      <c r="CH12" s="131">
        <f>IF(Q12=0,"",IF(CG12=0,"",(CG12/Q12)))</f>
        <v>0.11764705882353</v>
      </c>
      <c r="CI12" s="132">
        <v>1</v>
      </c>
      <c r="CJ12" s="133">
        <f>IFERROR(CI12/CG12,"-")</f>
        <v>0.5</v>
      </c>
      <c r="CK12" s="134">
        <v>5000</v>
      </c>
      <c r="CL12" s="135">
        <f>IFERROR(CK12/CG12,"-")</f>
        <v>2500</v>
      </c>
      <c r="CM12" s="136">
        <v>1</v>
      </c>
      <c r="CN12" s="136"/>
      <c r="CO12" s="136"/>
      <c r="CP12" s="137">
        <v>5</v>
      </c>
      <c r="CQ12" s="138">
        <v>59000</v>
      </c>
      <c r="CR12" s="138">
        <v>18000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83</v>
      </c>
      <c r="C13" s="184" t="s">
        <v>58</v>
      </c>
      <c r="D13" s="184"/>
      <c r="E13" s="184" t="s">
        <v>59</v>
      </c>
      <c r="F13" s="184" t="s">
        <v>60</v>
      </c>
      <c r="G13" s="184" t="s">
        <v>61</v>
      </c>
      <c r="H13" s="87" t="s">
        <v>84</v>
      </c>
      <c r="I13" s="87" t="s">
        <v>85</v>
      </c>
      <c r="J13" s="186" t="s">
        <v>86</v>
      </c>
      <c r="K13" s="176"/>
      <c r="L13" s="79">
        <v>1</v>
      </c>
      <c r="M13" s="79">
        <v>0</v>
      </c>
      <c r="N13" s="79">
        <v>11</v>
      </c>
      <c r="O13" s="88">
        <v>0</v>
      </c>
      <c r="P13" s="89">
        <v>0</v>
      </c>
      <c r="Q13" s="90">
        <f>O13+P13</f>
        <v>0</v>
      </c>
      <c r="R13" s="80">
        <f>IFERROR(Q13/N13,"-")</f>
        <v>0</v>
      </c>
      <c r="S13" s="79">
        <v>0</v>
      </c>
      <c r="T13" s="79">
        <v>0</v>
      </c>
      <c r="U13" s="80" t="str">
        <f>IFERROR(T13/(Q13),"-")</f>
        <v>-</v>
      </c>
      <c r="V13" s="81"/>
      <c r="W13" s="82">
        <v>0</v>
      </c>
      <c r="X13" s="80" t="str">
        <f>IF(Q13=0,"-",W13/Q13)</f>
        <v>-</v>
      </c>
      <c r="Y13" s="181">
        <v>0</v>
      </c>
      <c r="Z13" s="182" t="str">
        <f>IFERROR(Y13/Q13,"-")</f>
        <v>-</v>
      </c>
      <c r="AA13" s="182" t="str">
        <f>IFERROR(Y13/W13,"-")</f>
        <v>-</v>
      </c>
      <c r="AB13" s="176"/>
      <c r="AC13" s="83"/>
      <c r="AD13" s="77"/>
      <c r="AE13" s="91"/>
      <c r="AF13" s="92" t="str">
        <f>IF(Q13=0,"",IF(AE13=0,"",(AE13/Q13)))</f>
        <v/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 t="str">
        <f>IF(Q13=0,"",IF(AN13=0,"",(AN13/Q13)))</f>
        <v/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 t="str">
        <f>IF(Q13=0,"",IF(AW13=0,"",(AW13/Q13)))</f>
        <v/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 t="str">
        <f>IF(Q13=0,"",IF(BF13=0,"",(BF13/Q13)))</f>
        <v/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 t="str">
        <f>IF(Q13=0,"",IF(BO13=0,"",(BO13/Q13)))</f>
        <v/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 t="str">
        <f>IF(Q13=0,"",IF(BX13=0,"",(BX13/Q13)))</f>
        <v/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 t="str">
        <f>IF(Q13=0,"",IF(CG13=0,"",(CG13/Q13)))</f>
        <v/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87</v>
      </c>
      <c r="C14" s="184" t="s">
        <v>58</v>
      </c>
      <c r="D14" s="184"/>
      <c r="E14" s="184" t="s">
        <v>59</v>
      </c>
      <c r="F14" s="184" t="s">
        <v>60</v>
      </c>
      <c r="G14" s="184" t="s">
        <v>75</v>
      </c>
      <c r="H14" s="87"/>
      <c r="I14" s="87"/>
      <c r="J14" s="87"/>
      <c r="K14" s="176"/>
      <c r="L14" s="79">
        <v>52</v>
      </c>
      <c r="M14" s="79">
        <v>35</v>
      </c>
      <c r="N14" s="79">
        <v>13</v>
      </c>
      <c r="O14" s="88">
        <v>9</v>
      </c>
      <c r="P14" s="89">
        <v>0</v>
      </c>
      <c r="Q14" s="90">
        <f>O14+P14</f>
        <v>9</v>
      </c>
      <c r="R14" s="80">
        <f>IFERROR(Q14/N14,"-")</f>
        <v>0.69230769230769</v>
      </c>
      <c r="S14" s="79">
        <v>6</v>
      </c>
      <c r="T14" s="79">
        <v>1</v>
      </c>
      <c r="U14" s="80">
        <f>IFERROR(T14/(Q14),"-")</f>
        <v>0.11111111111111</v>
      </c>
      <c r="V14" s="81"/>
      <c r="W14" s="82">
        <v>4</v>
      </c>
      <c r="X14" s="80">
        <f>IF(Q14=0,"-",W14/Q14)</f>
        <v>0.44444444444444</v>
      </c>
      <c r="Y14" s="181">
        <v>1253000</v>
      </c>
      <c r="Z14" s="182">
        <f>IFERROR(Y14/Q14,"-")</f>
        <v>139222.22222222</v>
      </c>
      <c r="AA14" s="182">
        <f>IFERROR(Y14/W14,"-")</f>
        <v>313250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0.11111111111111</v>
      </c>
      <c r="BH14" s="109">
        <v>1</v>
      </c>
      <c r="BI14" s="111">
        <f>IFERROR(BH14/BF14,"-")</f>
        <v>1</v>
      </c>
      <c r="BJ14" s="112">
        <v>69000</v>
      </c>
      <c r="BK14" s="113">
        <f>IFERROR(BJ14/BF14,"-")</f>
        <v>69000</v>
      </c>
      <c r="BL14" s="114"/>
      <c r="BM14" s="114"/>
      <c r="BN14" s="114">
        <v>1</v>
      </c>
      <c r="BO14" s="116">
        <v>3</v>
      </c>
      <c r="BP14" s="117">
        <f>IF(Q14=0,"",IF(BO14=0,"",(BO14/Q14)))</f>
        <v>0.33333333333333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3</v>
      </c>
      <c r="BY14" s="124">
        <f>IF(Q14=0,"",IF(BX14=0,"",(BX14/Q14)))</f>
        <v>0.33333333333333</v>
      </c>
      <c r="BZ14" s="125">
        <v>2</v>
      </c>
      <c r="CA14" s="126">
        <f>IFERROR(BZ14/BX14,"-")</f>
        <v>0.66666666666667</v>
      </c>
      <c r="CB14" s="127">
        <v>1141000</v>
      </c>
      <c r="CC14" s="128">
        <f>IFERROR(CB14/BX14,"-")</f>
        <v>380333.33333333</v>
      </c>
      <c r="CD14" s="129"/>
      <c r="CE14" s="129"/>
      <c r="CF14" s="129">
        <v>2</v>
      </c>
      <c r="CG14" s="130">
        <v>2</v>
      </c>
      <c r="CH14" s="131">
        <f>IF(Q14=0,"",IF(CG14=0,"",(CG14/Q14)))</f>
        <v>0.22222222222222</v>
      </c>
      <c r="CI14" s="132">
        <v>1</v>
      </c>
      <c r="CJ14" s="133">
        <f>IFERROR(CI14/CG14,"-")</f>
        <v>0.5</v>
      </c>
      <c r="CK14" s="134">
        <v>43000</v>
      </c>
      <c r="CL14" s="135">
        <f>IFERROR(CK14/CG14,"-")</f>
        <v>21500</v>
      </c>
      <c r="CM14" s="136"/>
      <c r="CN14" s="136"/>
      <c r="CO14" s="136">
        <v>1</v>
      </c>
      <c r="CP14" s="137">
        <v>4</v>
      </c>
      <c r="CQ14" s="138">
        <v>1253000</v>
      </c>
      <c r="CR14" s="138">
        <v>1123000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88</v>
      </c>
      <c r="C15" s="184" t="s">
        <v>58</v>
      </c>
      <c r="D15" s="184"/>
      <c r="E15" s="184" t="s">
        <v>89</v>
      </c>
      <c r="F15" s="184" t="s">
        <v>90</v>
      </c>
      <c r="G15" s="184" t="s">
        <v>61</v>
      </c>
      <c r="H15" s="87" t="s">
        <v>84</v>
      </c>
      <c r="I15" s="87" t="s">
        <v>85</v>
      </c>
      <c r="J15" s="186" t="s">
        <v>91</v>
      </c>
      <c r="K15" s="176"/>
      <c r="L15" s="79">
        <v>4</v>
      </c>
      <c r="M15" s="79">
        <v>0</v>
      </c>
      <c r="N15" s="79">
        <v>39</v>
      </c>
      <c r="O15" s="88">
        <v>1</v>
      </c>
      <c r="P15" s="89">
        <v>0</v>
      </c>
      <c r="Q15" s="90">
        <f>O15+P15</f>
        <v>1</v>
      </c>
      <c r="R15" s="80">
        <f>IFERROR(Q15/N15,"-")</f>
        <v>0.025641025641026</v>
      </c>
      <c r="S15" s="79">
        <v>0</v>
      </c>
      <c r="T15" s="79">
        <v>1</v>
      </c>
      <c r="U15" s="80">
        <f>IFERROR(T15/(Q15),"-")</f>
        <v>1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1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92</v>
      </c>
      <c r="C16" s="184" t="s">
        <v>58</v>
      </c>
      <c r="D16" s="184"/>
      <c r="E16" s="184" t="s">
        <v>89</v>
      </c>
      <c r="F16" s="184" t="s">
        <v>90</v>
      </c>
      <c r="G16" s="184" t="s">
        <v>75</v>
      </c>
      <c r="H16" s="87"/>
      <c r="I16" s="87"/>
      <c r="J16" s="87"/>
      <c r="K16" s="176"/>
      <c r="L16" s="79">
        <v>25</v>
      </c>
      <c r="M16" s="79">
        <v>23</v>
      </c>
      <c r="N16" s="79">
        <v>6</v>
      </c>
      <c r="O16" s="88">
        <v>4</v>
      </c>
      <c r="P16" s="89">
        <v>0</v>
      </c>
      <c r="Q16" s="90">
        <f>O16+P16</f>
        <v>4</v>
      </c>
      <c r="R16" s="80">
        <f>IFERROR(Q16/N16,"-")</f>
        <v>0.66666666666667</v>
      </c>
      <c r="S16" s="79">
        <v>3</v>
      </c>
      <c r="T16" s="79">
        <v>0</v>
      </c>
      <c r="U16" s="80">
        <f>IFERROR(T16/(Q16),"-")</f>
        <v>0</v>
      </c>
      <c r="V16" s="81"/>
      <c r="W16" s="82">
        <v>1</v>
      </c>
      <c r="X16" s="80">
        <f>IF(Q16=0,"-",W16/Q16)</f>
        <v>0.25</v>
      </c>
      <c r="Y16" s="181">
        <v>3000</v>
      </c>
      <c r="Z16" s="182">
        <f>IFERROR(Y16/Q16,"-")</f>
        <v>750</v>
      </c>
      <c r="AA16" s="182">
        <f>IFERROR(Y16/W16,"-")</f>
        <v>3000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0.5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2</v>
      </c>
      <c r="BY16" s="124">
        <f>IF(Q16=0,"",IF(BX16=0,"",(BX16/Q16)))</f>
        <v>0.5</v>
      </c>
      <c r="BZ16" s="125">
        <v>1</v>
      </c>
      <c r="CA16" s="126">
        <f>IFERROR(BZ16/BX16,"-")</f>
        <v>0.5</v>
      </c>
      <c r="CB16" s="127">
        <v>3000</v>
      </c>
      <c r="CC16" s="128">
        <f>IFERROR(CB16/BX16,"-")</f>
        <v>1500</v>
      </c>
      <c r="CD16" s="129">
        <v>1</v>
      </c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3000</v>
      </c>
      <c r="CR16" s="138">
        <v>3000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0.425</v>
      </c>
      <c r="B17" s="184" t="s">
        <v>93</v>
      </c>
      <c r="C17" s="184" t="s">
        <v>58</v>
      </c>
      <c r="D17" s="184"/>
      <c r="E17" s="184" t="s">
        <v>78</v>
      </c>
      <c r="F17" s="184" t="s">
        <v>79</v>
      </c>
      <c r="G17" s="184" t="s">
        <v>61</v>
      </c>
      <c r="H17" s="87" t="s">
        <v>94</v>
      </c>
      <c r="I17" s="87" t="s">
        <v>63</v>
      </c>
      <c r="J17" s="185" t="s">
        <v>64</v>
      </c>
      <c r="K17" s="176">
        <v>400000</v>
      </c>
      <c r="L17" s="79">
        <v>24</v>
      </c>
      <c r="M17" s="79">
        <v>0</v>
      </c>
      <c r="N17" s="79">
        <v>105</v>
      </c>
      <c r="O17" s="88">
        <v>5</v>
      </c>
      <c r="P17" s="89">
        <v>0</v>
      </c>
      <c r="Q17" s="90">
        <f>O17+P17</f>
        <v>5</v>
      </c>
      <c r="R17" s="80">
        <f>IFERROR(Q17/N17,"-")</f>
        <v>0.047619047619048</v>
      </c>
      <c r="S17" s="79">
        <v>3</v>
      </c>
      <c r="T17" s="79">
        <v>0</v>
      </c>
      <c r="U17" s="80">
        <f>IFERROR(T17/(Q17),"-")</f>
        <v>0</v>
      </c>
      <c r="V17" s="81">
        <f>IFERROR(K17/SUM(Q17:Q18),"-")</f>
        <v>20000</v>
      </c>
      <c r="W17" s="82">
        <v>1</v>
      </c>
      <c r="X17" s="80">
        <f>IF(Q17=0,"-",W17/Q17)</f>
        <v>0.2</v>
      </c>
      <c r="Y17" s="181">
        <v>5000</v>
      </c>
      <c r="Z17" s="182">
        <f>IFERROR(Y17/Q17,"-")</f>
        <v>1000</v>
      </c>
      <c r="AA17" s="182">
        <f>IFERROR(Y17/W17,"-")</f>
        <v>5000</v>
      </c>
      <c r="AB17" s="176">
        <f>SUM(Y17:Y18)-SUM(K17:K18)</f>
        <v>-230000</v>
      </c>
      <c r="AC17" s="83">
        <f>SUM(Y17:Y18)/SUM(K17:K18)</f>
        <v>0.425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0.2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2</v>
      </c>
      <c r="BG17" s="110">
        <f>IF(Q17=0,"",IF(BF17=0,"",(BF17/Q17)))</f>
        <v>0.4</v>
      </c>
      <c r="BH17" s="109">
        <v>1</v>
      </c>
      <c r="BI17" s="111">
        <f>IFERROR(BH17/BF17,"-")</f>
        <v>0.5</v>
      </c>
      <c r="BJ17" s="112">
        <v>5000</v>
      </c>
      <c r="BK17" s="113">
        <f>IFERROR(BJ17/BF17,"-")</f>
        <v>2500</v>
      </c>
      <c r="BL17" s="114">
        <v>1</v>
      </c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>
        <v>2</v>
      </c>
      <c r="BY17" s="124">
        <f>IF(Q17=0,"",IF(BX17=0,"",(BX17/Q17)))</f>
        <v>0.4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5000</v>
      </c>
      <c r="CR17" s="138">
        <v>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95</v>
      </c>
      <c r="C18" s="184" t="s">
        <v>58</v>
      </c>
      <c r="D18" s="184"/>
      <c r="E18" s="184" t="s">
        <v>78</v>
      </c>
      <c r="F18" s="184" t="s">
        <v>79</v>
      </c>
      <c r="G18" s="184" t="s">
        <v>75</v>
      </c>
      <c r="H18" s="87"/>
      <c r="I18" s="87"/>
      <c r="J18" s="87"/>
      <c r="K18" s="176"/>
      <c r="L18" s="79">
        <v>65</v>
      </c>
      <c r="M18" s="79">
        <v>49</v>
      </c>
      <c r="N18" s="79">
        <v>33</v>
      </c>
      <c r="O18" s="88">
        <v>15</v>
      </c>
      <c r="P18" s="89">
        <v>0</v>
      </c>
      <c r="Q18" s="90">
        <f>O18+P18</f>
        <v>15</v>
      </c>
      <c r="R18" s="80">
        <f>IFERROR(Q18/N18,"-")</f>
        <v>0.45454545454545</v>
      </c>
      <c r="S18" s="79">
        <v>5</v>
      </c>
      <c r="T18" s="79">
        <v>2</v>
      </c>
      <c r="U18" s="80">
        <f>IFERROR(T18/(Q18),"-")</f>
        <v>0.13333333333333</v>
      </c>
      <c r="V18" s="81"/>
      <c r="W18" s="82">
        <v>8</v>
      </c>
      <c r="X18" s="80">
        <f>IF(Q18=0,"-",W18/Q18)</f>
        <v>0.53333333333333</v>
      </c>
      <c r="Y18" s="181">
        <v>165000</v>
      </c>
      <c r="Z18" s="182">
        <f>IFERROR(Y18/Q18,"-")</f>
        <v>11000</v>
      </c>
      <c r="AA18" s="182">
        <f>IFERROR(Y18/W18,"-")</f>
        <v>20625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0.066666666666667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0.13333333333333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6</v>
      </c>
      <c r="BP18" s="117">
        <f>IF(Q18=0,"",IF(BO18=0,"",(BO18/Q18)))</f>
        <v>0.4</v>
      </c>
      <c r="BQ18" s="118">
        <v>4</v>
      </c>
      <c r="BR18" s="119">
        <f>IFERROR(BQ18/BO18,"-")</f>
        <v>0.66666666666667</v>
      </c>
      <c r="BS18" s="120">
        <v>67000</v>
      </c>
      <c r="BT18" s="121">
        <f>IFERROR(BS18/BO18,"-")</f>
        <v>11166.666666667</v>
      </c>
      <c r="BU18" s="122">
        <v>2</v>
      </c>
      <c r="BV18" s="122">
        <v>1</v>
      </c>
      <c r="BW18" s="122">
        <v>1</v>
      </c>
      <c r="BX18" s="123">
        <v>5</v>
      </c>
      <c r="BY18" s="124">
        <f>IF(Q18=0,"",IF(BX18=0,"",(BX18/Q18)))</f>
        <v>0.33333333333333</v>
      </c>
      <c r="BZ18" s="125">
        <v>4</v>
      </c>
      <c r="CA18" s="126">
        <f>IFERROR(BZ18/BX18,"-")</f>
        <v>0.8</v>
      </c>
      <c r="CB18" s="127">
        <v>98000</v>
      </c>
      <c r="CC18" s="128">
        <f>IFERROR(CB18/BX18,"-")</f>
        <v>19600</v>
      </c>
      <c r="CD18" s="129"/>
      <c r="CE18" s="129">
        <v>2</v>
      </c>
      <c r="CF18" s="129">
        <v>2</v>
      </c>
      <c r="CG18" s="130">
        <v>1</v>
      </c>
      <c r="CH18" s="131">
        <f>IF(Q18=0,"",IF(CG18=0,"",(CG18/Q18)))</f>
        <v>0.066666666666667</v>
      </c>
      <c r="CI18" s="132"/>
      <c r="CJ18" s="133">
        <f>IFERROR(CI18/CG18,"-")</f>
        <v>0</v>
      </c>
      <c r="CK18" s="134"/>
      <c r="CL18" s="135">
        <f>IFERROR(CK18/CG18,"-")</f>
        <v>0</v>
      </c>
      <c r="CM18" s="136"/>
      <c r="CN18" s="136"/>
      <c r="CO18" s="136"/>
      <c r="CP18" s="137">
        <v>8</v>
      </c>
      <c r="CQ18" s="138">
        <v>165000</v>
      </c>
      <c r="CR18" s="138">
        <v>53000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6.56</v>
      </c>
      <c r="B19" s="184" t="s">
        <v>96</v>
      </c>
      <c r="C19" s="184" t="s">
        <v>58</v>
      </c>
      <c r="D19" s="184"/>
      <c r="E19" s="184" t="s">
        <v>97</v>
      </c>
      <c r="F19" s="184" t="s">
        <v>98</v>
      </c>
      <c r="G19" s="184" t="s">
        <v>61</v>
      </c>
      <c r="H19" s="87" t="s">
        <v>66</v>
      </c>
      <c r="I19" s="87" t="s">
        <v>99</v>
      </c>
      <c r="J19" s="87" t="s">
        <v>100</v>
      </c>
      <c r="K19" s="176">
        <v>400000</v>
      </c>
      <c r="L19" s="79">
        <v>19</v>
      </c>
      <c r="M19" s="79">
        <v>0</v>
      </c>
      <c r="N19" s="79">
        <v>124</v>
      </c>
      <c r="O19" s="88">
        <v>5</v>
      </c>
      <c r="P19" s="89">
        <v>0</v>
      </c>
      <c r="Q19" s="90">
        <f>O19+P19</f>
        <v>5</v>
      </c>
      <c r="R19" s="80">
        <f>IFERROR(Q19/N19,"-")</f>
        <v>0.040322580645161</v>
      </c>
      <c r="S19" s="79">
        <v>2</v>
      </c>
      <c r="T19" s="79">
        <v>1</v>
      </c>
      <c r="U19" s="80">
        <f>IFERROR(T19/(Q19),"-")</f>
        <v>0.2</v>
      </c>
      <c r="V19" s="81">
        <f>IFERROR(K19/SUM(Q19:Q23),"-")</f>
        <v>6779.6610169492</v>
      </c>
      <c r="W19" s="82">
        <v>2</v>
      </c>
      <c r="X19" s="80">
        <f>IF(Q19=0,"-",W19/Q19)</f>
        <v>0.4</v>
      </c>
      <c r="Y19" s="181">
        <v>16000</v>
      </c>
      <c r="Z19" s="182">
        <f>IFERROR(Y19/Q19,"-")</f>
        <v>3200</v>
      </c>
      <c r="AA19" s="182">
        <f>IFERROR(Y19/W19,"-")</f>
        <v>8000</v>
      </c>
      <c r="AB19" s="176">
        <f>SUM(Y19:Y23)-SUM(K19:K23)</f>
        <v>2224000</v>
      </c>
      <c r="AC19" s="83">
        <f>SUM(Y19:Y23)/SUM(K19:K23)</f>
        <v>6.56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2</v>
      </c>
      <c r="BG19" s="110">
        <f>IF(Q19=0,"",IF(BF19=0,"",(BF19/Q19)))</f>
        <v>0.4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</v>
      </c>
      <c r="BP19" s="117">
        <f>IF(Q19=0,"",IF(BO19=0,"",(BO19/Q19)))</f>
        <v>0.2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0.2</v>
      </c>
      <c r="BZ19" s="125">
        <v>1</v>
      </c>
      <c r="CA19" s="126">
        <f>IFERROR(BZ19/BX19,"-")</f>
        <v>1</v>
      </c>
      <c r="CB19" s="127">
        <v>3000</v>
      </c>
      <c r="CC19" s="128">
        <f>IFERROR(CB19/BX19,"-")</f>
        <v>3000</v>
      </c>
      <c r="CD19" s="129">
        <v>1</v>
      </c>
      <c r="CE19" s="129"/>
      <c r="CF19" s="129"/>
      <c r="CG19" s="130">
        <v>1</v>
      </c>
      <c r="CH19" s="131">
        <f>IF(Q19=0,"",IF(CG19=0,"",(CG19/Q19)))</f>
        <v>0.2</v>
      </c>
      <c r="CI19" s="132">
        <v>1</v>
      </c>
      <c r="CJ19" s="133">
        <f>IFERROR(CI19/CG19,"-")</f>
        <v>1</v>
      </c>
      <c r="CK19" s="134">
        <v>13000</v>
      </c>
      <c r="CL19" s="135">
        <f>IFERROR(CK19/CG19,"-")</f>
        <v>13000</v>
      </c>
      <c r="CM19" s="136"/>
      <c r="CN19" s="136"/>
      <c r="CO19" s="136">
        <v>1</v>
      </c>
      <c r="CP19" s="137">
        <v>2</v>
      </c>
      <c r="CQ19" s="138">
        <v>16000</v>
      </c>
      <c r="CR19" s="138">
        <v>13000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101</v>
      </c>
      <c r="C20" s="184" t="s">
        <v>58</v>
      </c>
      <c r="D20" s="184"/>
      <c r="E20" s="184" t="s">
        <v>102</v>
      </c>
      <c r="F20" s="184" t="s">
        <v>103</v>
      </c>
      <c r="G20" s="184" t="s">
        <v>61</v>
      </c>
      <c r="H20" s="87"/>
      <c r="I20" s="87" t="s">
        <v>99</v>
      </c>
      <c r="J20" s="87"/>
      <c r="K20" s="176"/>
      <c r="L20" s="79">
        <v>24</v>
      </c>
      <c r="M20" s="79">
        <v>0</v>
      </c>
      <c r="N20" s="79">
        <v>88</v>
      </c>
      <c r="O20" s="88">
        <v>4</v>
      </c>
      <c r="P20" s="89">
        <v>0</v>
      </c>
      <c r="Q20" s="90">
        <f>O20+P20</f>
        <v>4</v>
      </c>
      <c r="R20" s="80">
        <f>IFERROR(Q20/N20,"-")</f>
        <v>0.045454545454545</v>
      </c>
      <c r="S20" s="79">
        <v>1</v>
      </c>
      <c r="T20" s="79">
        <v>0</v>
      </c>
      <c r="U20" s="80">
        <f>IFERROR(T20/(Q20),"-")</f>
        <v>0</v>
      </c>
      <c r="V20" s="81"/>
      <c r="W20" s="82">
        <v>1</v>
      </c>
      <c r="X20" s="80">
        <f>IF(Q20=0,"-",W20/Q20)</f>
        <v>0.25</v>
      </c>
      <c r="Y20" s="181">
        <v>25000</v>
      </c>
      <c r="Z20" s="182">
        <f>IFERROR(Y20/Q20,"-")</f>
        <v>6250</v>
      </c>
      <c r="AA20" s="182">
        <f>IFERROR(Y20/W20,"-")</f>
        <v>25000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>
        <v>1</v>
      </c>
      <c r="AO20" s="98">
        <f>IF(Q20=0,"",IF(AN20=0,"",(AN20/Q20)))</f>
        <v>0.25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2</v>
      </c>
      <c r="BP20" s="117">
        <f>IF(Q20=0,"",IF(BO20=0,"",(BO20/Q20)))</f>
        <v>0.5</v>
      </c>
      <c r="BQ20" s="118">
        <v>1</v>
      </c>
      <c r="BR20" s="119">
        <f>IFERROR(BQ20/BO20,"-")</f>
        <v>0.5</v>
      </c>
      <c r="BS20" s="120">
        <v>25000</v>
      </c>
      <c r="BT20" s="121">
        <f>IFERROR(BS20/BO20,"-")</f>
        <v>12500</v>
      </c>
      <c r="BU20" s="122"/>
      <c r="BV20" s="122"/>
      <c r="BW20" s="122">
        <v>1</v>
      </c>
      <c r="BX20" s="123">
        <v>1</v>
      </c>
      <c r="BY20" s="124">
        <f>IF(Q20=0,"",IF(BX20=0,"",(BX20/Q20)))</f>
        <v>0.25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25000</v>
      </c>
      <c r="CR20" s="138">
        <v>25000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104</v>
      </c>
      <c r="C21" s="184" t="s">
        <v>58</v>
      </c>
      <c r="D21" s="184"/>
      <c r="E21" s="184" t="s">
        <v>105</v>
      </c>
      <c r="F21" s="184" t="s">
        <v>106</v>
      </c>
      <c r="G21" s="184" t="s">
        <v>61</v>
      </c>
      <c r="H21" s="87"/>
      <c r="I21" s="87" t="s">
        <v>99</v>
      </c>
      <c r="J21" s="87"/>
      <c r="K21" s="176"/>
      <c r="L21" s="79">
        <v>13</v>
      </c>
      <c r="M21" s="79">
        <v>0</v>
      </c>
      <c r="N21" s="79">
        <v>74</v>
      </c>
      <c r="O21" s="88">
        <v>5</v>
      </c>
      <c r="P21" s="89">
        <v>0</v>
      </c>
      <c r="Q21" s="90">
        <f>O21+P21</f>
        <v>5</v>
      </c>
      <c r="R21" s="80">
        <f>IFERROR(Q21/N21,"-")</f>
        <v>0.067567567567568</v>
      </c>
      <c r="S21" s="79">
        <v>1</v>
      </c>
      <c r="T21" s="79">
        <v>3</v>
      </c>
      <c r="U21" s="80">
        <f>IFERROR(T21/(Q21),"-")</f>
        <v>0.6</v>
      </c>
      <c r="V21" s="81"/>
      <c r="W21" s="82">
        <v>2</v>
      </c>
      <c r="X21" s="80">
        <f>IF(Q21=0,"-",W21/Q21)</f>
        <v>0.4</v>
      </c>
      <c r="Y21" s="181">
        <v>140000</v>
      </c>
      <c r="Z21" s="182">
        <f>IFERROR(Y21/Q21,"-")</f>
        <v>28000</v>
      </c>
      <c r="AA21" s="182">
        <f>IFERROR(Y21/W21,"-")</f>
        <v>70000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3</v>
      </c>
      <c r="BG21" s="110">
        <f>IF(Q21=0,"",IF(BF21=0,"",(BF21/Q21)))</f>
        <v>0.6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2</v>
      </c>
      <c r="BP21" s="117">
        <f>IF(Q21=0,"",IF(BO21=0,"",(BO21/Q21)))</f>
        <v>0.4</v>
      </c>
      <c r="BQ21" s="118">
        <v>2</v>
      </c>
      <c r="BR21" s="119">
        <f>IFERROR(BQ21/BO21,"-")</f>
        <v>1</v>
      </c>
      <c r="BS21" s="120">
        <v>140000</v>
      </c>
      <c r="BT21" s="121">
        <f>IFERROR(BS21/BO21,"-")</f>
        <v>70000</v>
      </c>
      <c r="BU21" s="122">
        <v>1</v>
      </c>
      <c r="BV21" s="122"/>
      <c r="BW21" s="122">
        <v>1</v>
      </c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2</v>
      </c>
      <c r="CQ21" s="138">
        <v>140000</v>
      </c>
      <c r="CR21" s="138">
        <v>135000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/>
      <c r="B22" s="184" t="s">
        <v>107</v>
      </c>
      <c r="C22" s="184" t="s">
        <v>58</v>
      </c>
      <c r="D22" s="184"/>
      <c r="E22" s="184" t="s">
        <v>108</v>
      </c>
      <c r="F22" s="184" t="s">
        <v>109</v>
      </c>
      <c r="G22" s="184" t="s">
        <v>61</v>
      </c>
      <c r="H22" s="87"/>
      <c r="I22" s="87" t="s">
        <v>99</v>
      </c>
      <c r="J22" s="87"/>
      <c r="K22" s="176"/>
      <c r="L22" s="79">
        <v>16</v>
      </c>
      <c r="M22" s="79">
        <v>0</v>
      </c>
      <c r="N22" s="79">
        <v>74</v>
      </c>
      <c r="O22" s="88">
        <v>1</v>
      </c>
      <c r="P22" s="89">
        <v>0</v>
      </c>
      <c r="Q22" s="90">
        <f>O22+P22</f>
        <v>1</v>
      </c>
      <c r="R22" s="80">
        <f>IFERROR(Q22/N22,"-")</f>
        <v>0.013513513513514</v>
      </c>
      <c r="S22" s="79">
        <v>1</v>
      </c>
      <c r="T22" s="79">
        <v>0</v>
      </c>
      <c r="U22" s="80">
        <f>IFERROR(T22/(Q22),"-")</f>
        <v>0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1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110</v>
      </c>
      <c r="C23" s="184" t="s">
        <v>58</v>
      </c>
      <c r="D23" s="184"/>
      <c r="E23" s="184" t="s">
        <v>111</v>
      </c>
      <c r="F23" s="184" t="s">
        <v>111</v>
      </c>
      <c r="G23" s="184" t="s">
        <v>75</v>
      </c>
      <c r="H23" s="87"/>
      <c r="I23" s="87"/>
      <c r="J23" s="87"/>
      <c r="K23" s="176"/>
      <c r="L23" s="79">
        <v>412</v>
      </c>
      <c r="M23" s="79">
        <v>156</v>
      </c>
      <c r="N23" s="79">
        <v>117</v>
      </c>
      <c r="O23" s="88">
        <v>44</v>
      </c>
      <c r="P23" s="89">
        <v>0</v>
      </c>
      <c r="Q23" s="90">
        <f>O23+P23</f>
        <v>44</v>
      </c>
      <c r="R23" s="80">
        <f>IFERROR(Q23/N23,"-")</f>
        <v>0.37606837606838</v>
      </c>
      <c r="S23" s="79">
        <v>27</v>
      </c>
      <c r="T23" s="79">
        <v>6</v>
      </c>
      <c r="U23" s="80">
        <f>IFERROR(T23/(Q23),"-")</f>
        <v>0.13636363636364</v>
      </c>
      <c r="V23" s="81"/>
      <c r="W23" s="82">
        <v>28</v>
      </c>
      <c r="X23" s="80">
        <f>IF(Q23=0,"-",W23/Q23)</f>
        <v>0.63636363636364</v>
      </c>
      <c r="Y23" s="181">
        <v>2443000</v>
      </c>
      <c r="Z23" s="182">
        <f>IFERROR(Y23/Q23,"-")</f>
        <v>55522.727272727</v>
      </c>
      <c r="AA23" s="182">
        <f>IFERROR(Y23/W23,"-")</f>
        <v>87250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0.022727272727273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5</v>
      </c>
      <c r="BG23" s="110">
        <f>IF(Q23=0,"",IF(BF23=0,"",(BF23/Q23)))</f>
        <v>0.11363636363636</v>
      </c>
      <c r="BH23" s="109">
        <v>3</v>
      </c>
      <c r="BI23" s="111">
        <f>IFERROR(BH23/BF23,"-")</f>
        <v>0.6</v>
      </c>
      <c r="BJ23" s="112">
        <v>151000</v>
      </c>
      <c r="BK23" s="113">
        <f>IFERROR(BJ23/BF23,"-")</f>
        <v>30200</v>
      </c>
      <c r="BL23" s="114"/>
      <c r="BM23" s="114"/>
      <c r="BN23" s="114">
        <v>3</v>
      </c>
      <c r="BO23" s="116">
        <v>18</v>
      </c>
      <c r="BP23" s="117">
        <f>IF(Q23=0,"",IF(BO23=0,"",(BO23/Q23)))</f>
        <v>0.40909090909091</v>
      </c>
      <c r="BQ23" s="118">
        <v>12</v>
      </c>
      <c r="BR23" s="119">
        <f>IFERROR(BQ23/BO23,"-")</f>
        <v>0.66666666666667</v>
      </c>
      <c r="BS23" s="120">
        <v>907000</v>
      </c>
      <c r="BT23" s="121">
        <f>IFERROR(BS23/BO23,"-")</f>
        <v>50388.888888889</v>
      </c>
      <c r="BU23" s="122">
        <v>3</v>
      </c>
      <c r="BV23" s="122">
        <v>1</v>
      </c>
      <c r="BW23" s="122">
        <v>8</v>
      </c>
      <c r="BX23" s="123">
        <v>17</v>
      </c>
      <c r="BY23" s="124">
        <f>IF(Q23=0,"",IF(BX23=0,"",(BX23/Q23)))</f>
        <v>0.38636363636364</v>
      </c>
      <c r="BZ23" s="125">
        <v>12</v>
      </c>
      <c r="CA23" s="126">
        <f>IFERROR(BZ23/BX23,"-")</f>
        <v>0.70588235294118</v>
      </c>
      <c r="CB23" s="127">
        <v>1375000</v>
      </c>
      <c r="CC23" s="128">
        <f>IFERROR(CB23/BX23,"-")</f>
        <v>80882.352941176</v>
      </c>
      <c r="CD23" s="129">
        <v>2</v>
      </c>
      <c r="CE23" s="129">
        <v>1</v>
      </c>
      <c r="CF23" s="129">
        <v>9</v>
      </c>
      <c r="CG23" s="130">
        <v>3</v>
      </c>
      <c r="CH23" s="131">
        <f>IF(Q23=0,"",IF(CG23=0,"",(CG23/Q23)))</f>
        <v>0.068181818181818</v>
      </c>
      <c r="CI23" s="132">
        <v>1</v>
      </c>
      <c r="CJ23" s="133">
        <f>IFERROR(CI23/CG23,"-")</f>
        <v>0.33333333333333</v>
      </c>
      <c r="CK23" s="134">
        <v>10000</v>
      </c>
      <c r="CL23" s="135">
        <f>IFERROR(CK23/CG23,"-")</f>
        <v>3333.3333333333</v>
      </c>
      <c r="CM23" s="136"/>
      <c r="CN23" s="136">
        <v>1</v>
      </c>
      <c r="CO23" s="136"/>
      <c r="CP23" s="137">
        <v>28</v>
      </c>
      <c r="CQ23" s="138">
        <v>2443000</v>
      </c>
      <c r="CR23" s="138">
        <v>630000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0.15</v>
      </c>
      <c r="B24" s="184" t="s">
        <v>112</v>
      </c>
      <c r="C24" s="184" t="s">
        <v>58</v>
      </c>
      <c r="D24" s="184"/>
      <c r="E24" s="184" t="s">
        <v>89</v>
      </c>
      <c r="F24" s="184" t="s">
        <v>90</v>
      </c>
      <c r="G24" s="184" t="s">
        <v>61</v>
      </c>
      <c r="H24" s="87" t="s">
        <v>62</v>
      </c>
      <c r="I24" s="87" t="s">
        <v>85</v>
      </c>
      <c r="J24" s="185" t="s">
        <v>113</v>
      </c>
      <c r="K24" s="176">
        <v>120000</v>
      </c>
      <c r="L24" s="79">
        <v>10</v>
      </c>
      <c r="M24" s="79">
        <v>0</v>
      </c>
      <c r="N24" s="79">
        <v>69</v>
      </c>
      <c r="O24" s="88">
        <v>4</v>
      </c>
      <c r="P24" s="89">
        <v>0</v>
      </c>
      <c r="Q24" s="90">
        <f>O24+P24</f>
        <v>4</v>
      </c>
      <c r="R24" s="80">
        <f>IFERROR(Q24/N24,"-")</f>
        <v>0.057971014492754</v>
      </c>
      <c r="S24" s="79">
        <v>0</v>
      </c>
      <c r="T24" s="79">
        <v>2</v>
      </c>
      <c r="U24" s="80">
        <f>IFERROR(T24/(Q24),"-")</f>
        <v>0.5</v>
      </c>
      <c r="V24" s="81">
        <f>IFERROR(K24/SUM(Q24:Q25),"-")</f>
        <v>15000</v>
      </c>
      <c r="W24" s="82">
        <v>2</v>
      </c>
      <c r="X24" s="80">
        <f>IF(Q24=0,"-",W24/Q24)</f>
        <v>0.5</v>
      </c>
      <c r="Y24" s="181">
        <v>18000</v>
      </c>
      <c r="Z24" s="182">
        <f>IFERROR(Y24/Q24,"-")</f>
        <v>4500</v>
      </c>
      <c r="AA24" s="182">
        <f>IFERROR(Y24/W24,"-")</f>
        <v>9000</v>
      </c>
      <c r="AB24" s="176">
        <f>SUM(Y24:Y25)-SUM(K24:K25)</f>
        <v>-102000</v>
      </c>
      <c r="AC24" s="83">
        <f>SUM(Y24:Y25)/SUM(K24:K25)</f>
        <v>0.15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0.25</v>
      </c>
      <c r="BH24" s="109">
        <v>1</v>
      </c>
      <c r="BI24" s="111">
        <f>IFERROR(BH24/BF24,"-")</f>
        <v>1</v>
      </c>
      <c r="BJ24" s="112">
        <v>15000</v>
      </c>
      <c r="BK24" s="113">
        <f>IFERROR(BJ24/BF24,"-")</f>
        <v>15000</v>
      </c>
      <c r="BL24" s="114"/>
      <c r="BM24" s="114"/>
      <c r="BN24" s="114">
        <v>1</v>
      </c>
      <c r="BO24" s="116">
        <v>1</v>
      </c>
      <c r="BP24" s="117">
        <f>IF(Q24=0,"",IF(BO24=0,"",(BO24/Q24)))</f>
        <v>0.25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2</v>
      </c>
      <c r="BY24" s="124">
        <f>IF(Q24=0,"",IF(BX24=0,"",(BX24/Q24)))</f>
        <v>0.5</v>
      </c>
      <c r="BZ24" s="125">
        <v>1</v>
      </c>
      <c r="CA24" s="126">
        <f>IFERROR(BZ24/BX24,"-")</f>
        <v>0.5</v>
      </c>
      <c r="CB24" s="127">
        <v>3000</v>
      </c>
      <c r="CC24" s="128">
        <f>IFERROR(CB24/BX24,"-")</f>
        <v>1500</v>
      </c>
      <c r="CD24" s="129">
        <v>1</v>
      </c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2</v>
      </c>
      <c r="CQ24" s="138">
        <v>18000</v>
      </c>
      <c r="CR24" s="138">
        <v>15000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114</v>
      </c>
      <c r="C25" s="184" t="s">
        <v>58</v>
      </c>
      <c r="D25" s="184"/>
      <c r="E25" s="184" t="s">
        <v>89</v>
      </c>
      <c r="F25" s="184" t="s">
        <v>90</v>
      </c>
      <c r="G25" s="184" t="s">
        <v>75</v>
      </c>
      <c r="H25" s="87"/>
      <c r="I25" s="87"/>
      <c r="J25" s="87"/>
      <c r="K25" s="176"/>
      <c r="L25" s="79">
        <v>34</v>
      </c>
      <c r="M25" s="79">
        <v>24</v>
      </c>
      <c r="N25" s="79">
        <v>5</v>
      </c>
      <c r="O25" s="88">
        <v>4</v>
      </c>
      <c r="P25" s="89">
        <v>0</v>
      </c>
      <c r="Q25" s="90">
        <f>O25+P25</f>
        <v>4</v>
      </c>
      <c r="R25" s="80">
        <f>IFERROR(Q25/N25,"-")</f>
        <v>0.8</v>
      </c>
      <c r="S25" s="79">
        <v>2</v>
      </c>
      <c r="T25" s="79">
        <v>0</v>
      </c>
      <c r="U25" s="80">
        <f>IFERROR(T25/(Q25),"-")</f>
        <v>0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0.25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>
        <v>2</v>
      </c>
      <c r="BY25" s="124">
        <f>IF(Q25=0,"",IF(BX25=0,"",(BX25/Q25)))</f>
        <v>0.5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>
        <v>1</v>
      </c>
      <c r="CH25" s="131">
        <f>IF(Q25=0,"",IF(CG25=0,"",(CG25/Q25)))</f>
        <v>0.25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0.85333333333333</v>
      </c>
      <c r="B26" s="184" t="s">
        <v>115</v>
      </c>
      <c r="C26" s="184" t="s">
        <v>58</v>
      </c>
      <c r="D26" s="184"/>
      <c r="E26" s="184" t="s">
        <v>89</v>
      </c>
      <c r="F26" s="184" t="s">
        <v>90</v>
      </c>
      <c r="G26" s="184" t="s">
        <v>61</v>
      </c>
      <c r="H26" s="87" t="s">
        <v>66</v>
      </c>
      <c r="I26" s="87" t="s">
        <v>85</v>
      </c>
      <c r="J26" s="185" t="s">
        <v>64</v>
      </c>
      <c r="K26" s="176">
        <v>150000</v>
      </c>
      <c r="L26" s="79">
        <v>13</v>
      </c>
      <c r="M26" s="79">
        <v>0</v>
      </c>
      <c r="N26" s="79">
        <v>37</v>
      </c>
      <c r="O26" s="88">
        <v>6</v>
      </c>
      <c r="P26" s="89">
        <v>0</v>
      </c>
      <c r="Q26" s="90">
        <f>O26+P26</f>
        <v>6</v>
      </c>
      <c r="R26" s="80">
        <f>IFERROR(Q26/N26,"-")</f>
        <v>0.16216216216216</v>
      </c>
      <c r="S26" s="79">
        <v>2</v>
      </c>
      <c r="T26" s="79">
        <v>1</v>
      </c>
      <c r="U26" s="80">
        <f>IFERROR(T26/(Q26),"-")</f>
        <v>0.16666666666667</v>
      </c>
      <c r="V26" s="81">
        <f>IFERROR(K26/SUM(Q26:Q27),"-")</f>
        <v>10000</v>
      </c>
      <c r="W26" s="82">
        <v>1</v>
      </c>
      <c r="X26" s="80">
        <f>IF(Q26=0,"-",W26/Q26)</f>
        <v>0.16666666666667</v>
      </c>
      <c r="Y26" s="181">
        <v>8000</v>
      </c>
      <c r="Z26" s="182">
        <f>IFERROR(Y26/Q26,"-")</f>
        <v>1333.3333333333</v>
      </c>
      <c r="AA26" s="182">
        <f>IFERROR(Y26/W26,"-")</f>
        <v>8000</v>
      </c>
      <c r="AB26" s="176">
        <f>SUM(Y26:Y27)-SUM(K26:K27)</f>
        <v>-22000</v>
      </c>
      <c r="AC26" s="83">
        <f>SUM(Y26:Y27)/SUM(K26:K27)</f>
        <v>0.85333333333333</v>
      </c>
      <c r="AD26" s="77"/>
      <c r="AE26" s="91">
        <v>1</v>
      </c>
      <c r="AF26" s="92">
        <f>IF(Q26=0,"",IF(AE26=0,"",(AE26/Q26)))</f>
        <v>0.16666666666667</v>
      </c>
      <c r="AG26" s="91"/>
      <c r="AH26" s="93">
        <f>IFERROR(AG26/AE26,"-")</f>
        <v>0</v>
      </c>
      <c r="AI26" s="94"/>
      <c r="AJ26" s="95">
        <f>IFERROR(AI26/AE26,"-")</f>
        <v>0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0.16666666666667</v>
      </c>
      <c r="BH26" s="109">
        <v>1</v>
      </c>
      <c r="BI26" s="111">
        <f>IFERROR(BH26/BF26,"-")</f>
        <v>1</v>
      </c>
      <c r="BJ26" s="112">
        <v>8000</v>
      </c>
      <c r="BK26" s="113">
        <f>IFERROR(BJ26/BF26,"-")</f>
        <v>8000</v>
      </c>
      <c r="BL26" s="114"/>
      <c r="BM26" s="114">
        <v>1</v>
      </c>
      <c r="BN26" s="114"/>
      <c r="BO26" s="116">
        <v>3</v>
      </c>
      <c r="BP26" s="117">
        <f>IF(Q26=0,"",IF(BO26=0,"",(BO26/Q26)))</f>
        <v>0.5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>
        <v>1</v>
      </c>
      <c r="CH26" s="131">
        <f>IF(Q26=0,"",IF(CG26=0,"",(CG26/Q26)))</f>
        <v>0.16666666666667</v>
      </c>
      <c r="CI26" s="132"/>
      <c r="CJ26" s="133">
        <f>IFERROR(CI26/CG26,"-")</f>
        <v>0</v>
      </c>
      <c r="CK26" s="134"/>
      <c r="CL26" s="135">
        <f>IFERROR(CK26/CG26,"-")</f>
        <v>0</v>
      </c>
      <c r="CM26" s="136"/>
      <c r="CN26" s="136"/>
      <c r="CO26" s="136"/>
      <c r="CP26" s="137">
        <v>1</v>
      </c>
      <c r="CQ26" s="138">
        <v>8000</v>
      </c>
      <c r="CR26" s="138">
        <v>8000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116</v>
      </c>
      <c r="C27" s="184" t="s">
        <v>58</v>
      </c>
      <c r="D27" s="184"/>
      <c r="E27" s="184" t="s">
        <v>89</v>
      </c>
      <c r="F27" s="184" t="s">
        <v>90</v>
      </c>
      <c r="G27" s="184" t="s">
        <v>75</v>
      </c>
      <c r="H27" s="87"/>
      <c r="I27" s="87"/>
      <c r="J27" s="87"/>
      <c r="K27" s="176"/>
      <c r="L27" s="79">
        <v>49</v>
      </c>
      <c r="M27" s="79">
        <v>30</v>
      </c>
      <c r="N27" s="79">
        <v>31</v>
      </c>
      <c r="O27" s="88">
        <v>9</v>
      </c>
      <c r="P27" s="89">
        <v>0</v>
      </c>
      <c r="Q27" s="90">
        <f>O27+P27</f>
        <v>9</v>
      </c>
      <c r="R27" s="80">
        <f>IFERROR(Q27/N27,"-")</f>
        <v>0.29032258064516</v>
      </c>
      <c r="S27" s="79">
        <v>3</v>
      </c>
      <c r="T27" s="79">
        <v>2</v>
      </c>
      <c r="U27" s="80">
        <f>IFERROR(T27/(Q27),"-")</f>
        <v>0.22222222222222</v>
      </c>
      <c r="V27" s="81"/>
      <c r="W27" s="82">
        <v>5</v>
      </c>
      <c r="X27" s="80">
        <f>IF(Q27=0,"-",W27/Q27)</f>
        <v>0.55555555555556</v>
      </c>
      <c r="Y27" s="181">
        <v>120000</v>
      </c>
      <c r="Z27" s="182">
        <f>IFERROR(Y27/Q27,"-")</f>
        <v>13333.333333333</v>
      </c>
      <c r="AA27" s="182">
        <f>IFERROR(Y27/W27,"-")</f>
        <v>24000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0.11111111111111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4</v>
      </c>
      <c r="BP27" s="117">
        <f>IF(Q27=0,"",IF(BO27=0,"",(BO27/Q27)))</f>
        <v>0.44444444444444</v>
      </c>
      <c r="BQ27" s="118">
        <v>2</v>
      </c>
      <c r="BR27" s="119">
        <f>IFERROR(BQ27/BO27,"-")</f>
        <v>0.5</v>
      </c>
      <c r="BS27" s="120">
        <v>44000</v>
      </c>
      <c r="BT27" s="121">
        <f>IFERROR(BS27/BO27,"-")</f>
        <v>11000</v>
      </c>
      <c r="BU27" s="122">
        <v>1</v>
      </c>
      <c r="BV27" s="122"/>
      <c r="BW27" s="122">
        <v>1</v>
      </c>
      <c r="BX27" s="123">
        <v>4</v>
      </c>
      <c r="BY27" s="124">
        <f>IF(Q27=0,"",IF(BX27=0,"",(BX27/Q27)))</f>
        <v>0.44444444444444</v>
      </c>
      <c r="BZ27" s="125">
        <v>3</v>
      </c>
      <c r="CA27" s="126">
        <f>IFERROR(BZ27/BX27,"-")</f>
        <v>0.75</v>
      </c>
      <c r="CB27" s="127">
        <v>76000</v>
      </c>
      <c r="CC27" s="128">
        <f>IFERROR(CB27/BX27,"-")</f>
        <v>19000</v>
      </c>
      <c r="CD27" s="129"/>
      <c r="CE27" s="129">
        <v>1</v>
      </c>
      <c r="CF27" s="129">
        <v>2</v>
      </c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5</v>
      </c>
      <c r="CQ27" s="138">
        <v>120000</v>
      </c>
      <c r="CR27" s="138">
        <v>50000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4.15</v>
      </c>
      <c r="B28" s="184" t="s">
        <v>117</v>
      </c>
      <c r="C28" s="184" t="s">
        <v>58</v>
      </c>
      <c r="D28" s="184"/>
      <c r="E28" s="184" t="s">
        <v>118</v>
      </c>
      <c r="F28" s="184" t="s">
        <v>119</v>
      </c>
      <c r="G28" s="184" t="s">
        <v>61</v>
      </c>
      <c r="H28" s="87" t="s">
        <v>84</v>
      </c>
      <c r="I28" s="87" t="s">
        <v>120</v>
      </c>
      <c r="J28" s="87" t="s">
        <v>121</v>
      </c>
      <c r="K28" s="176">
        <v>60000</v>
      </c>
      <c r="L28" s="79">
        <v>10</v>
      </c>
      <c r="M28" s="79">
        <v>0</v>
      </c>
      <c r="N28" s="79">
        <v>24</v>
      </c>
      <c r="O28" s="88">
        <v>3</v>
      </c>
      <c r="P28" s="89">
        <v>0</v>
      </c>
      <c r="Q28" s="90">
        <f>O28+P28</f>
        <v>3</v>
      </c>
      <c r="R28" s="80">
        <f>IFERROR(Q28/N28,"-")</f>
        <v>0.125</v>
      </c>
      <c r="S28" s="79">
        <v>1</v>
      </c>
      <c r="T28" s="79">
        <v>2</v>
      </c>
      <c r="U28" s="80">
        <f>IFERROR(T28/(Q28),"-")</f>
        <v>0.66666666666667</v>
      </c>
      <c r="V28" s="81">
        <f>IFERROR(K28/SUM(Q28:Q29),"-")</f>
        <v>6666.6666666667</v>
      </c>
      <c r="W28" s="82">
        <v>1</v>
      </c>
      <c r="X28" s="80">
        <f>IF(Q28=0,"-",W28/Q28)</f>
        <v>0.33333333333333</v>
      </c>
      <c r="Y28" s="181">
        <v>3000</v>
      </c>
      <c r="Z28" s="182">
        <f>IFERROR(Y28/Q28,"-")</f>
        <v>1000</v>
      </c>
      <c r="AA28" s="182">
        <f>IFERROR(Y28/W28,"-")</f>
        <v>3000</v>
      </c>
      <c r="AB28" s="176">
        <f>SUM(Y28:Y29)-SUM(K28:K29)</f>
        <v>189000</v>
      </c>
      <c r="AC28" s="83">
        <f>SUM(Y28:Y29)/SUM(K28:K29)</f>
        <v>4.15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>
        <v>1</v>
      </c>
      <c r="AX28" s="104">
        <f>IF(Q28=0,"",IF(AW28=0,"",(AW28/Q28)))</f>
        <v>0.33333333333333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>
        <v>1</v>
      </c>
      <c r="BG28" s="110">
        <f>IF(Q28=0,"",IF(BF28=0,"",(BF28/Q28)))</f>
        <v>0.33333333333333</v>
      </c>
      <c r="BH28" s="109">
        <v>1</v>
      </c>
      <c r="BI28" s="111">
        <f>IFERROR(BH28/BF28,"-")</f>
        <v>1</v>
      </c>
      <c r="BJ28" s="112">
        <v>3000</v>
      </c>
      <c r="BK28" s="113">
        <f>IFERROR(BJ28/BF28,"-")</f>
        <v>3000</v>
      </c>
      <c r="BL28" s="114">
        <v>1</v>
      </c>
      <c r="BM28" s="114"/>
      <c r="BN28" s="114"/>
      <c r="BO28" s="116">
        <v>1</v>
      </c>
      <c r="BP28" s="117">
        <f>IF(Q28=0,"",IF(BO28=0,"",(BO28/Q28)))</f>
        <v>0.33333333333333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3000</v>
      </c>
      <c r="CR28" s="138">
        <v>3000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122</v>
      </c>
      <c r="C29" s="184" t="s">
        <v>58</v>
      </c>
      <c r="D29" s="184"/>
      <c r="E29" s="184" t="s">
        <v>118</v>
      </c>
      <c r="F29" s="184" t="s">
        <v>119</v>
      </c>
      <c r="G29" s="184" t="s">
        <v>75</v>
      </c>
      <c r="H29" s="87"/>
      <c r="I29" s="87"/>
      <c r="J29" s="87"/>
      <c r="K29" s="176"/>
      <c r="L29" s="79">
        <v>22</v>
      </c>
      <c r="M29" s="79">
        <v>18</v>
      </c>
      <c r="N29" s="79">
        <v>22</v>
      </c>
      <c r="O29" s="88">
        <v>6</v>
      </c>
      <c r="P29" s="89">
        <v>0</v>
      </c>
      <c r="Q29" s="90">
        <f>O29+P29</f>
        <v>6</v>
      </c>
      <c r="R29" s="80">
        <f>IFERROR(Q29/N29,"-")</f>
        <v>0.27272727272727</v>
      </c>
      <c r="S29" s="79">
        <v>4</v>
      </c>
      <c r="T29" s="79">
        <v>0</v>
      </c>
      <c r="U29" s="80">
        <f>IFERROR(T29/(Q29),"-")</f>
        <v>0</v>
      </c>
      <c r="V29" s="81"/>
      <c r="W29" s="82">
        <v>2</v>
      </c>
      <c r="X29" s="80">
        <f>IF(Q29=0,"-",W29/Q29)</f>
        <v>0.33333333333333</v>
      </c>
      <c r="Y29" s="181">
        <v>246000</v>
      </c>
      <c r="Z29" s="182">
        <f>IFERROR(Y29/Q29,"-")</f>
        <v>41000</v>
      </c>
      <c r="AA29" s="182">
        <f>IFERROR(Y29/W29,"-")</f>
        <v>123000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2</v>
      </c>
      <c r="BG29" s="110">
        <f>IF(Q29=0,"",IF(BF29=0,"",(BF29/Q29)))</f>
        <v>0.33333333333333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2</v>
      </c>
      <c r="BP29" s="117">
        <f>IF(Q29=0,"",IF(BO29=0,"",(BO29/Q29)))</f>
        <v>0.33333333333333</v>
      </c>
      <c r="BQ29" s="118">
        <v>1</v>
      </c>
      <c r="BR29" s="119">
        <f>IFERROR(BQ29/BO29,"-")</f>
        <v>0.5</v>
      </c>
      <c r="BS29" s="120">
        <v>8000</v>
      </c>
      <c r="BT29" s="121">
        <f>IFERROR(BS29/BO29,"-")</f>
        <v>4000</v>
      </c>
      <c r="BU29" s="122"/>
      <c r="BV29" s="122">
        <v>1</v>
      </c>
      <c r="BW29" s="122"/>
      <c r="BX29" s="123">
        <v>1</v>
      </c>
      <c r="BY29" s="124">
        <f>IF(Q29=0,"",IF(BX29=0,"",(BX29/Q29)))</f>
        <v>0.16666666666667</v>
      </c>
      <c r="BZ29" s="125">
        <v>1</v>
      </c>
      <c r="CA29" s="126">
        <f>IFERROR(BZ29/BX29,"-")</f>
        <v>1</v>
      </c>
      <c r="CB29" s="127">
        <v>238000</v>
      </c>
      <c r="CC29" s="128">
        <f>IFERROR(CB29/BX29,"-")</f>
        <v>238000</v>
      </c>
      <c r="CD29" s="129"/>
      <c r="CE29" s="129"/>
      <c r="CF29" s="129">
        <v>1</v>
      </c>
      <c r="CG29" s="130">
        <v>1</v>
      </c>
      <c r="CH29" s="131">
        <f>IF(Q29=0,"",IF(CG29=0,"",(CG29/Q29)))</f>
        <v>0.16666666666667</v>
      </c>
      <c r="CI29" s="132"/>
      <c r="CJ29" s="133">
        <f>IFERROR(CI29/CG29,"-")</f>
        <v>0</v>
      </c>
      <c r="CK29" s="134"/>
      <c r="CL29" s="135">
        <f>IFERROR(CK29/CG29,"-")</f>
        <v>0</v>
      </c>
      <c r="CM29" s="136"/>
      <c r="CN29" s="136"/>
      <c r="CO29" s="136"/>
      <c r="CP29" s="137">
        <v>2</v>
      </c>
      <c r="CQ29" s="138">
        <v>246000</v>
      </c>
      <c r="CR29" s="138">
        <v>238000</v>
      </c>
      <c r="CS29" s="138"/>
      <c r="CT29" s="139" t="str">
        <f>IF(AND(CR29=0,CS29=0),"",IF(AND(CR29&lt;=100000,CS29&lt;=100000),"",IF(CR29/CQ29&gt;0.7,"男高",IF(CS29/CQ29&gt;0.7,"女高",""))))</f>
        <v>男高</v>
      </c>
    </row>
    <row r="30" spans="1:99">
      <c r="A30" s="78">
        <f>AC30</f>
        <v>0.05</v>
      </c>
      <c r="B30" s="184" t="s">
        <v>123</v>
      </c>
      <c r="C30" s="184" t="s">
        <v>58</v>
      </c>
      <c r="D30" s="184"/>
      <c r="E30" s="184" t="s">
        <v>124</v>
      </c>
      <c r="F30" s="184" t="s">
        <v>125</v>
      </c>
      <c r="G30" s="184" t="s">
        <v>61</v>
      </c>
      <c r="H30" s="87" t="s">
        <v>80</v>
      </c>
      <c r="I30" s="87" t="s">
        <v>120</v>
      </c>
      <c r="J30" s="87" t="s">
        <v>67</v>
      </c>
      <c r="K30" s="176">
        <v>60000</v>
      </c>
      <c r="L30" s="79">
        <v>1</v>
      </c>
      <c r="M30" s="79">
        <v>0</v>
      </c>
      <c r="N30" s="79">
        <v>5</v>
      </c>
      <c r="O30" s="88">
        <v>0</v>
      </c>
      <c r="P30" s="89">
        <v>0</v>
      </c>
      <c r="Q30" s="90">
        <f>O30+P30</f>
        <v>0</v>
      </c>
      <c r="R30" s="80">
        <f>IFERROR(Q30/N30,"-")</f>
        <v>0</v>
      </c>
      <c r="S30" s="79">
        <v>0</v>
      </c>
      <c r="T30" s="79">
        <v>0</v>
      </c>
      <c r="U30" s="80" t="str">
        <f>IFERROR(T30/(Q30),"-")</f>
        <v>-</v>
      </c>
      <c r="V30" s="81">
        <f>IFERROR(K30/SUM(Q30:Q31),"-")</f>
        <v>30000</v>
      </c>
      <c r="W30" s="82">
        <v>0</v>
      </c>
      <c r="X30" s="80" t="str">
        <f>IF(Q30=0,"-",W30/Q30)</f>
        <v>-</v>
      </c>
      <c r="Y30" s="181">
        <v>0</v>
      </c>
      <c r="Z30" s="182" t="str">
        <f>IFERROR(Y30/Q30,"-")</f>
        <v>-</v>
      </c>
      <c r="AA30" s="182" t="str">
        <f>IFERROR(Y30/W30,"-")</f>
        <v>-</v>
      </c>
      <c r="AB30" s="176">
        <f>SUM(Y30:Y31)-SUM(K30:K31)</f>
        <v>-57000</v>
      </c>
      <c r="AC30" s="83">
        <f>SUM(Y30:Y31)/SUM(K30:K31)</f>
        <v>0.05</v>
      </c>
      <c r="AD30" s="77"/>
      <c r="AE30" s="91"/>
      <c r="AF30" s="92" t="str">
        <f>IF(Q30=0,"",IF(AE30=0,"",(AE30/Q30)))</f>
        <v/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 t="str">
        <f>IF(Q30=0,"",IF(AN30=0,"",(AN30/Q30)))</f>
        <v/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 t="str">
        <f>IF(Q30=0,"",IF(AW30=0,"",(AW30/Q30)))</f>
        <v/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 t="str">
        <f>IF(Q30=0,"",IF(BF30=0,"",(BF30/Q30)))</f>
        <v/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/>
      <c r="BP30" s="117" t="str">
        <f>IF(Q30=0,"",IF(BO30=0,"",(BO30/Q30)))</f>
        <v/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 t="str">
        <f>IF(Q30=0,"",IF(BX30=0,"",(BX30/Q30)))</f>
        <v/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 t="str">
        <f>IF(Q30=0,"",IF(CG30=0,"",(CG30/Q30)))</f>
        <v/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126</v>
      </c>
      <c r="C31" s="184" t="s">
        <v>58</v>
      </c>
      <c r="D31" s="184"/>
      <c r="E31" s="184" t="s">
        <v>124</v>
      </c>
      <c r="F31" s="184" t="s">
        <v>125</v>
      </c>
      <c r="G31" s="184" t="s">
        <v>75</v>
      </c>
      <c r="H31" s="87"/>
      <c r="I31" s="87"/>
      <c r="J31" s="87"/>
      <c r="K31" s="176"/>
      <c r="L31" s="79">
        <v>10</v>
      </c>
      <c r="M31" s="79">
        <v>10</v>
      </c>
      <c r="N31" s="79">
        <v>0</v>
      </c>
      <c r="O31" s="88">
        <v>2</v>
      </c>
      <c r="P31" s="89">
        <v>0</v>
      </c>
      <c r="Q31" s="90">
        <f>O31+P31</f>
        <v>2</v>
      </c>
      <c r="R31" s="80" t="str">
        <f>IFERROR(Q31/N31,"-")</f>
        <v>-</v>
      </c>
      <c r="S31" s="79">
        <v>1</v>
      </c>
      <c r="T31" s="79">
        <v>0</v>
      </c>
      <c r="U31" s="80">
        <f>IFERROR(T31/(Q31),"-")</f>
        <v>0</v>
      </c>
      <c r="V31" s="81"/>
      <c r="W31" s="82">
        <v>1</v>
      </c>
      <c r="X31" s="80">
        <f>IF(Q31=0,"-",W31/Q31)</f>
        <v>0.5</v>
      </c>
      <c r="Y31" s="181">
        <v>3000</v>
      </c>
      <c r="Z31" s="182">
        <f>IFERROR(Y31/Q31,"-")</f>
        <v>1500</v>
      </c>
      <c r="AA31" s="182">
        <f>IFERROR(Y31/W31,"-")</f>
        <v>3000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1</v>
      </c>
      <c r="BP31" s="117">
        <f>IF(Q31=0,"",IF(BO31=0,"",(BO31/Q31)))</f>
        <v>0.5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>
        <v>1</v>
      </c>
      <c r="BY31" s="124">
        <f>IF(Q31=0,"",IF(BX31=0,"",(BX31/Q31)))</f>
        <v>0.5</v>
      </c>
      <c r="BZ31" s="125">
        <v>1</v>
      </c>
      <c r="CA31" s="126">
        <f>IFERROR(BZ31/BX31,"-")</f>
        <v>1</v>
      </c>
      <c r="CB31" s="127">
        <v>3000</v>
      </c>
      <c r="CC31" s="128">
        <f>IFERROR(CB31/BX31,"-")</f>
        <v>3000</v>
      </c>
      <c r="CD31" s="129">
        <v>1</v>
      </c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3000</v>
      </c>
      <c r="CR31" s="138">
        <v>3000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>
        <f>AC32</f>
        <v>0.54666666666667</v>
      </c>
      <c r="B32" s="184" t="s">
        <v>127</v>
      </c>
      <c r="C32" s="184" t="s">
        <v>58</v>
      </c>
      <c r="D32" s="184"/>
      <c r="E32" s="184" t="s">
        <v>128</v>
      </c>
      <c r="F32" s="184" t="s">
        <v>128</v>
      </c>
      <c r="G32" s="184" t="s">
        <v>61</v>
      </c>
      <c r="H32" s="87" t="s">
        <v>129</v>
      </c>
      <c r="I32" s="87" t="s">
        <v>120</v>
      </c>
      <c r="J32" s="186" t="s">
        <v>130</v>
      </c>
      <c r="K32" s="176">
        <v>150000</v>
      </c>
      <c r="L32" s="79">
        <v>17</v>
      </c>
      <c r="M32" s="79">
        <v>0</v>
      </c>
      <c r="N32" s="79">
        <v>29</v>
      </c>
      <c r="O32" s="88">
        <v>2</v>
      </c>
      <c r="P32" s="89">
        <v>0</v>
      </c>
      <c r="Q32" s="90">
        <f>O32+P32</f>
        <v>2</v>
      </c>
      <c r="R32" s="80">
        <f>IFERROR(Q32/N32,"-")</f>
        <v>0.068965517241379</v>
      </c>
      <c r="S32" s="79">
        <v>1</v>
      </c>
      <c r="T32" s="79">
        <v>1</v>
      </c>
      <c r="U32" s="80">
        <f>IFERROR(T32/(Q32),"-")</f>
        <v>0.5</v>
      </c>
      <c r="V32" s="81">
        <f>IFERROR(K32/SUM(Q32:Q33),"-")</f>
        <v>16666.666666667</v>
      </c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>
        <f>SUM(Y32:Y33)-SUM(K32:K33)</f>
        <v>-68000</v>
      </c>
      <c r="AC32" s="83">
        <f>SUM(Y32:Y33)/SUM(K32:K33)</f>
        <v>0.54666666666667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>
        <v>1</v>
      </c>
      <c r="AX32" s="104">
        <f>IF(Q32=0,"",IF(AW32=0,"",(AW32/Q32)))</f>
        <v>0.5</v>
      </c>
      <c r="AY32" s="103"/>
      <c r="AZ32" s="105">
        <f>IFERROR(AY32/AW32,"-")</f>
        <v>0</v>
      </c>
      <c r="BA32" s="106"/>
      <c r="BB32" s="107">
        <f>IFERROR(BA32/AW32,"-")</f>
        <v>0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1</v>
      </c>
      <c r="BP32" s="117">
        <f>IF(Q32=0,"",IF(BO32=0,"",(BO32/Q32)))</f>
        <v>0.5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131</v>
      </c>
      <c r="C33" s="184" t="s">
        <v>58</v>
      </c>
      <c r="D33" s="184"/>
      <c r="E33" s="184" t="s">
        <v>128</v>
      </c>
      <c r="F33" s="184" t="s">
        <v>128</v>
      </c>
      <c r="G33" s="184" t="s">
        <v>75</v>
      </c>
      <c r="H33" s="87"/>
      <c r="I33" s="87"/>
      <c r="J33" s="87"/>
      <c r="K33" s="176"/>
      <c r="L33" s="79">
        <v>41</v>
      </c>
      <c r="M33" s="79">
        <v>31</v>
      </c>
      <c r="N33" s="79">
        <v>12</v>
      </c>
      <c r="O33" s="88">
        <v>7</v>
      </c>
      <c r="P33" s="89">
        <v>0</v>
      </c>
      <c r="Q33" s="90">
        <f>O33+P33</f>
        <v>7</v>
      </c>
      <c r="R33" s="80">
        <f>IFERROR(Q33/N33,"-")</f>
        <v>0.58333333333333</v>
      </c>
      <c r="S33" s="79">
        <v>4</v>
      </c>
      <c r="T33" s="79">
        <v>1</v>
      </c>
      <c r="U33" s="80">
        <f>IFERROR(T33/(Q33),"-")</f>
        <v>0.14285714285714</v>
      </c>
      <c r="V33" s="81"/>
      <c r="W33" s="82">
        <v>4</v>
      </c>
      <c r="X33" s="80">
        <f>IF(Q33=0,"-",W33/Q33)</f>
        <v>0.57142857142857</v>
      </c>
      <c r="Y33" s="181">
        <v>82000</v>
      </c>
      <c r="Z33" s="182">
        <f>IFERROR(Y33/Q33,"-")</f>
        <v>11714.285714286</v>
      </c>
      <c r="AA33" s="182">
        <f>IFERROR(Y33/W33,"-")</f>
        <v>20500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0.14285714285714</v>
      </c>
      <c r="BH33" s="109">
        <v>1</v>
      </c>
      <c r="BI33" s="111">
        <f>IFERROR(BH33/BF33,"-")</f>
        <v>1</v>
      </c>
      <c r="BJ33" s="112">
        <v>66000</v>
      </c>
      <c r="BK33" s="113">
        <f>IFERROR(BJ33/BF33,"-")</f>
        <v>66000</v>
      </c>
      <c r="BL33" s="114"/>
      <c r="BM33" s="114"/>
      <c r="BN33" s="114">
        <v>1</v>
      </c>
      <c r="BO33" s="116">
        <v>3</v>
      </c>
      <c r="BP33" s="117">
        <f>IF(Q33=0,"",IF(BO33=0,"",(BO33/Q33)))</f>
        <v>0.42857142857143</v>
      </c>
      <c r="BQ33" s="118">
        <v>1</v>
      </c>
      <c r="BR33" s="119">
        <f>IFERROR(BQ33/BO33,"-")</f>
        <v>0.33333333333333</v>
      </c>
      <c r="BS33" s="120">
        <v>3000</v>
      </c>
      <c r="BT33" s="121">
        <f>IFERROR(BS33/BO33,"-")</f>
        <v>1000</v>
      </c>
      <c r="BU33" s="122">
        <v>1</v>
      </c>
      <c r="BV33" s="122"/>
      <c r="BW33" s="122"/>
      <c r="BX33" s="123">
        <v>3</v>
      </c>
      <c r="BY33" s="124">
        <f>IF(Q33=0,"",IF(BX33=0,"",(BX33/Q33)))</f>
        <v>0.42857142857143</v>
      </c>
      <c r="BZ33" s="125">
        <v>2</v>
      </c>
      <c r="CA33" s="126">
        <f>IFERROR(BZ33/BX33,"-")</f>
        <v>0.66666666666667</v>
      </c>
      <c r="CB33" s="127">
        <v>13000</v>
      </c>
      <c r="CC33" s="128">
        <f>IFERROR(CB33/BX33,"-")</f>
        <v>4333.3333333333</v>
      </c>
      <c r="CD33" s="129">
        <v>2</v>
      </c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4</v>
      </c>
      <c r="CQ33" s="138">
        <v>82000</v>
      </c>
      <c r="CR33" s="138">
        <v>66000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1.86</v>
      </c>
      <c r="B34" s="184" t="s">
        <v>132</v>
      </c>
      <c r="C34" s="184" t="s">
        <v>58</v>
      </c>
      <c r="D34" s="184"/>
      <c r="E34" s="184" t="s">
        <v>118</v>
      </c>
      <c r="F34" s="184" t="s">
        <v>119</v>
      </c>
      <c r="G34" s="184" t="s">
        <v>61</v>
      </c>
      <c r="H34" s="87" t="s">
        <v>129</v>
      </c>
      <c r="I34" s="87" t="s">
        <v>120</v>
      </c>
      <c r="J34" s="87" t="s">
        <v>133</v>
      </c>
      <c r="K34" s="176">
        <v>150000</v>
      </c>
      <c r="L34" s="79">
        <v>8</v>
      </c>
      <c r="M34" s="79">
        <v>0</v>
      </c>
      <c r="N34" s="79">
        <v>35</v>
      </c>
      <c r="O34" s="88">
        <v>2</v>
      </c>
      <c r="P34" s="89">
        <v>0</v>
      </c>
      <c r="Q34" s="90">
        <f>O34+P34</f>
        <v>2</v>
      </c>
      <c r="R34" s="80">
        <f>IFERROR(Q34/N34,"-")</f>
        <v>0.057142857142857</v>
      </c>
      <c r="S34" s="79">
        <v>1</v>
      </c>
      <c r="T34" s="79">
        <v>0</v>
      </c>
      <c r="U34" s="80">
        <f>IFERROR(T34/(Q34),"-")</f>
        <v>0</v>
      </c>
      <c r="V34" s="81">
        <f>IFERROR(K34/SUM(Q34:Q35),"-")</f>
        <v>30000</v>
      </c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>
        <f>SUM(Y34:Y35)-SUM(K34:K35)</f>
        <v>129000</v>
      </c>
      <c r="AC34" s="83">
        <f>SUM(Y34:Y35)/SUM(K34:K35)</f>
        <v>1.86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2</v>
      </c>
      <c r="BG34" s="110">
        <f>IF(Q34=0,"",IF(BF34=0,"",(BF34/Q34)))</f>
        <v>1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134</v>
      </c>
      <c r="C35" s="184" t="s">
        <v>58</v>
      </c>
      <c r="D35" s="184"/>
      <c r="E35" s="184" t="s">
        <v>118</v>
      </c>
      <c r="F35" s="184" t="s">
        <v>119</v>
      </c>
      <c r="G35" s="184" t="s">
        <v>75</v>
      </c>
      <c r="H35" s="87"/>
      <c r="I35" s="87"/>
      <c r="J35" s="87"/>
      <c r="K35" s="176"/>
      <c r="L35" s="79">
        <v>38</v>
      </c>
      <c r="M35" s="79">
        <v>20</v>
      </c>
      <c r="N35" s="79">
        <v>9</v>
      </c>
      <c r="O35" s="88">
        <v>3</v>
      </c>
      <c r="P35" s="89">
        <v>0</v>
      </c>
      <c r="Q35" s="90">
        <f>O35+P35</f>
        <v>3</v>
      </c>
      <c r="R35" s="80">
        <f>IFERROR(Q35/N35,"-")</f>
        <v>0.33333333333333</v>
      </c>
      <c r="S35" s="79">
        <v>2</v>
      </c>
      <c r="T35" s="79">
        <v>0</v>
      </c>
      <c r="U35" s="80">
        <f>IFERROR(T35/(Q35),"-")</f>
        <v>0</v>
      </c>
      <c r="V35" s="81"/>
      <c r="W35" s="82">
        <v>2</v>
      </c>
      <c r="X35" s="80">
        <f>IF(Q35=0,"-",W35/Q35)</f>
        <v>0.66666666666667</v>
      </c>
      <c r="Y35" s="181">
        <v>279000</v>
      </c>
      <c r="Z35" s="182">
        <f>IFERROR(Y35/Q35,"-")</f>
        <v>93000</v>
      </c>
      <c r="AA35" s="182">
        <f>IFERROR(Y35/W35,"-")</f>
        <v>139500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3</v>
      </c>
      <c r="BP35" s="117">
        <f>IF(Q35=0,"",IF(BO35=0,"",(BO35/Q35)))</f>
        <v>1</v>
      </c>
      <c r="BQ35" s="118">
        <v>2</v>
      </c>
      <c r="BR35" s="119">
        <f>IFERROR(BQ35/BO35,"-")</f>
        <v>0.66666666666667</v>
      </c>
      <c r="BS35" s="120">
        <v>279000</v>
      </c>
      <c r="BT35" s="121">
        <f>IFERROR(BS35/BO35,"-")</f>
        <v>93000</v>
      </c>
      <c r="BU35" s="122"/>
      <c r="BV35" s="122"/>
      <c r="BW35" s="122">
        <v>2</v>
      </c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2</v>
      </c>
      <c r="CQ35" s="138">
        <v>279000</v>
      </c>
      <c r="CR35" s="138">
        <v>241000</v>
      </c>
      <c r="CS35" s="138"/>
      <c r="CT35" s="139" t="str">
        <f>IF(AND(CR35=0,CS35=0),"",IF(AND(CR35&lt;=100000,CS35&lt;=100000),"",IF(CR35/CQ35&gt;0.7,"男高",IF(CS35/CQ35&gt;0.7,"女高",""))))</f>
        <v>男高</v>
      </c>
    </row>
    <row r="36" spans="1:99">
      <c r="A36" s="78">
        <f>AC36</f>
        <v>0</v>
      </c>
      <c r="B36" s="184" t="s">
        <v>135</v>
      </c>
      <c r="C36" s="184" t="s">
        <v>58</v>
      </c>
      <c r="D36" s="184"/>
      <c r="E36" s="184" t="s">
        <v>136</v>
      </c>
      <c r="F36" s="184" t="s">
        <v>137</v>
      </c>
      <c r="G36" s="184" t="s">
        <v>61</v>
      </c>
      <c r="H36" s="87" t="s">
        <v>138</v>
      </c>
      <c r="I36" s="87" t="s">
        <v>120</v>
      </c>
      <c r="J36" s="185" t="s">
        <v>113</v>
      </c>
      <c r="K36" s="176">
        <v>65000</v>
      </c>
      <c r="L36" s="79">
        <v>3</v>
      </c>
      <c r="M36" s="79">
        <v>0</v>
      </c>
      <c r="N36" s="79">
        <v>9</v>
      </c>
      <c r="O36" s="88">
        <v>1</v>
      </c>
      <c r="P36" s="89">
        <v>0</v>
      </c>
      <c r="Q36" s="90">
        <f>O36+P36</f>
        <v>1</v>
      </c>
      <c r="R36" s="80">
        <f>IFERROR(Q36/N36,"-")</f>
        <v>0.11111111111111</v>
      </c>
      <c r="S36" s="79">
        <v>0</v>
      </c>
      <c r="T36" s="79">
        <v>0</v>
      </c>
      <c r="U36" s="80">
        <f>IFERROR(T36/(Q36),"-")</f>
        <v>0</v>
      </c>
      <c r="V36" s="81">
        <f>IFERROR(K36/SUM(Q36:Q37),"-")</f>
        <v>65000</v>
      </c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>
        <f>SUM(Y36:Y37)-SUM(K36:K37)</f>
        <v>-65000</v>
      </c>
      <c r="AC36" s="83">
        <f>SUM(Y36:Y37)/SUM(K36:K37)</f>
        <v>0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>
        <v>1</v>
      </c>
      <c r="AX36" s="104">
        <f>IF(Q36=0,"",IF(AW36=0,"",(AW36/Q36)))</f>
        <v>1</v>
      </c>
      <c r="AY36" s="103"/>
      <c r="AZ36" s="105">
        <f>IFERROR(AY36/AW36,"-")</f>
        <v>0</v>
      </c>
      <c r="BA36" s="106"/>
      <c r="BB36" s="107">
        <f>IFERROR(BA36/AW36,"-")</f>
        <v>0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139</v>
      </c>
      <c r="C37" s="184" t="s">
        <v>58</v>
      </c>
      <c r="D37" s="184"/>
      <c r="E37" s="184" t="s">
        <v>136</v>
      </c>
      <c r="F37" s="184" t="s">
        <v>137</v>
      </c>
      <c r="G37" s="184" t="s">
        <v>75</v>
      </c>
      <c r="H37" s="87"/>
      <c r="I37" s="87"/>
      <c r="J37" s="87"/>
      <c r="K37" s="176"/>
      <c r="L37" s="79">
        <v>3</v>
      </c>
      <c r="M37" s="79">
        <v>3</v>
      </c>
      <c r="N37" s="79">
        <v>0</v>
      </c>
      <c r="O37" s="88">
        <v>0</v>
      </c>
      <c r="P37" s="89">
        <v>0</v>
      </c>
      <c r="Q37" s="90">
        <f>O37+P37</f>
        <v>0</v>
      </c>
      <c r="R37" s="80" t="str">
        <f>IFERROR(Q37/N37,"-")</f>
        <v>-</v>
      </c>
      <c r="S37" s="79">
        <v>0</v>
      </c>
      <c r="T37" s="79">
        <v>0</v>
      </c>
      <c r="U37" s="80" t="str">
        <f>IFERROR(T37/(Q37),"-")</f>
        <v>-</v>
      </c>
      <c r="V37" s="81"/>
      <c r="W37" s="82">
        <v>0</v>
      </c>
      <c r="X37" s="80" t="str">
        <f>IF(Q37=0,"-",W37/Q37)</f>
        <v>-</v>
      </c>
      <c r="Y37" s="181">
        <v>0</v>
      </c>
      <c r="Z37" s="182" t="str">
        <f>IFERROR(Y37/Q37,"-")</f>
        <v>-</v>
      </c>
      <c r="AA37" s="182" t="str">
        <f>IFERROR(Y37/W37,"-")</f>
        <v>-</v>
      </c>
      <c r="AB37" s="176"/>
      <c r="AC37" s="83"/>
      <c r="AD37" s="77"/>
      <c r="AE37" s="91"/>
      <c r="AF37" s="92" t="str">
        <f>IF(Q37=0,"",IF(AE37=0,"",(AE37/Q37)))</f>
        <v/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 t="str">
        <f>IF(Q37=0,"",IF(AN37=0,"",(AN37/Q37)))</f>
        <v/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 t="str">
        <f>IF(Q37=0,"",IF(AW37=0,"",(AW37/Q37)))</f>
        <v/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 t="str">
        <f>IF(Q37=0,"",IF(BF37=0,"",(BF37/Q37)))</f>
        <v/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/>
      <c r="BP37" s="117" t="str">
        <f>IF(Q37=0,"",IF(BO37=0,"",(BO37/Q37)))</f>
        <v/>
      </c>
      <c r="BQ37" s="118"/>
      <c r="BR37" s="119" t="str">
        <f>IFERROR(BQ37/BO37,"-")</f>
        <v>-</v>
      </c>
      <c r="BS37" s="120"/>
      <c r="BT37" s="121" t="str">
        <f>IFERROR(BS37/BO37,"-")</f>
        <v>-</v>
      </c>
      <c r="BU37" s="122"/>
      <c r="BV37" s="122"/>
      <c r="BW37" s="122"/>
      <c r="BX37" s="123"/>
      <c r="BY37" s="124" t="str">
        <f>IF(Q37=0,"",IF(BX37=0,"",(BX37/Q37)))</f>
        <v/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 t="str">
        <f>IF(Q37=0,"",IF(CG37=0,"",(CG37/Q37)))</f>
        <v/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0.7875</v>
      </c>
      <c r="B38" s="184" t="s">
        <v>140</v>
      </c>
      <c r="C38" s="184" t="s">
        <v>58</v>
      </c>
      <c r="D38" s="184"/>
      <c r="E38" s="184"/>
      <c r="F38" s="184"/>
      <c r="G38" s="184" t="s">
        <v>61</v>
      </c>
      <c r="H38" s="87" t="s">
        <v>141</v>
      </c>
      <c r="I38" s="87" t="s">
        <v>142</v>
      </c>
      <c r="J38" s="87" t="s">
        <v>143</v>
      </c>
      <c r="K38" s="176">
        <v>80000</v>
      </c>
      <c r="L38" s="79">
        <v>21</v>
      </c>
      <c r="M38" s="79">
        <v>0</v>
      </c>
      <c r="N38" s="79">
        <v>102</v>
      </c>
      <c r="O38" s="88">
        <v>3</v>
      </c>
      <c r="P38" s="89">
        <v>0</v>
      </c>
      <c r="Q38" s="90">
        <f>O38+P38</f>
        <v>3</v>
      </c>
      <c r="R38" s="80">
        <f>IFERROR(Q38/N38,"-")</f>
        <v>0.029411764705882</v>
      </c>
      <c r="S38" s="79">
        <v>2</v>
      </c>
      <c r="T38" s="79">
        <v>1</v>
      </c>
      <c r="U38" s="80">
        <f>IFERROR(T38/(Q38),"-")</f>
        <v>0.33333333333333</v>
      </c>
      <c r="V38" s="81">
        <f>IFERROR(K38/SUM(Q38:Q39),"-")</f>
        <v>7272.7272727273</v>
      </c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>
        <f>SUM(Y38:Y39)-SUM(K38:K39)</f>
        <v>-17000</v>
      </c>
      <c r="AC38" s="83">
        <f>SUM(Y38:Y39)/SUM(K38:K39)</f>
        <v>0.7875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1</v>
      </c>
      <c r="BP38" s="117">
        <f>IF(Q38=0,"",IF(BO38=0,"",(BO38/Q38)))</f>
        <v>0.33333333333333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>
        <v>2</v>
      </c>
      <c r="BY38" s="124">
        <f>IF(Q38=0,"",IF(BX38=0,"",(BX38/Q38)))</f>
        <v>0.66666666666667</v>
      </c>
      <c r="BZ38" s="125"/>
      <c r="CA38" s="126">
        <f>IFERROR(BZ38/BX38,"-")</f>
        <v>0</v>
      </c>
      <c r="CB38" s="127"/>
      <c r="CC38" s="128">
        <f>IFERROR(CB38/BX38,"-")</f>
        <v>0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144</v>
      </c>
      <c r="C39" s="184" t="s">
        <v>58</v>
      </c>
      <c r="D39" s="184"/>
      <c r="E39" s="184"/>
      <c r="F39" s="184"/>
      <c r="G39" s="184" t="s">
        <v>75</v>
      </c>
      <c r="H39" s="87"/>
      <c r="I39" s="87"/>
      <c r="J39" s="87"/>
      <c r="K39" s="176"/>
      <c r="L39" s="79">
        <v>30</v>
      </c>
      <c r="M39" s="79">
        <v>24</v>
      </c>
      <c r="N39" s="79">
        <v>6</v>
      </c>
      <c r="O39" s="88">
        <v>8</v>
      </c>
      <c r="P39" s="89">
        <v>0</v>
      </c>
      <c r="Q39" s="90">
        <f>O39+P39</f>
        <v>8</v>
      </c>
      <c r="R39" s="80">
        <f>IFERROR(Q39/N39,"-")</f>
        <v>1.3333333333333</v>
      </c>
      <c r="S39" s="79">
        <v>4</v>
      </c>
      <c r="T39" s="79">
        <v>1</v>
      </c>
      <c r="U39" s="80">
        <f>IFERROR(T39/(Q39),"-")</f>
        <v>0.125</v>
      </c>
      <c r="V39" s="81"/>
      <c r="W39" s="82">
        <v>1</v>
      </c>
      <c r="X39" s="80">
        <f>IF(Q39=0,"-",W39/Q39)</f>
        <v>0.125</v>
      </c>
      <c r="Y39" s="181">
        <v>63000</v>
      </c>
      <c r="Z39" s="182">
        <f>IFERROR(Y39/Q39,"-")</f>
        <v>7875</v>
      </c>
      <c r="AA39" s="182">
        <f>IFERROR(Y39/W39,"-")</f>
        <v>63000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>
        <v>1</v>
      </c>
      <c r="AO39" s="98">
        <f>IF(Q39=0,"",IF(AN39=0,"",(AN39/Q39)))</f>
        <v>0.125</v>
      </c>
      <c r="AP39" s="97"/>
      <c r="AQ39" s="99">
        <f>IFERROR(AP39/AN39,"-")</f>
        <v>0</v>
      </c>
      <c r="AR39" s="100"/>
      <c r="AS39" s="101">
        <f>IFERROR(AR39/AN39,"-")</f>
        <v>0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5</v>
      </c>
      <c r="BP39" s="117">
        <f>IF(Q39=0,"",IF(BO39=0,"",(BO39/Q39)))</f>
        <v>0.625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>
        <v>2</v>
      </c>
      <c r="BY39" s="124">
        <f>IF(Q39=0,"",IF(BX39=0,"",(BX39/Q39)))</f>
        <v>0.25</v>
      </c>
      <c r="BZ39" s="125">
        <v>1</v>
      </c>
      <c r="CA39" s="126">
        <f>IFERROR(BZ39/BX39,"-")</f>
        <v>0.5</v>
      </c>
      <c r="CB39" s="127">
        <v>63000</v>
      </c>
      <c r="CC39" s="128">
        <f>IFERROR(CB39/BX39,"-")</f>
        <v>31500</v>
      </c>
      <c r="CD39" s="129"/>
      <c r="CE39" s="129"/>
      <c r="CF39" s="129">
        <v>1</v>
      </c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1</v>
      </c>
      <c r="CQ39" s="138">
        <v>63000</v>
      </c>
      <c r="CR39" s="138">
        <v>63000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30"/>
      <c r="B40" s="84"/>
      <c r="C40" s="84"/>
      <c r="D40" s="85"/>
      <c r="E40" s="85"/>
      <c r="F40" s="85"/>
      <c r="G40" s="86"/>
      <c r="H40" s="87"/>
      <c r="I40" s="87"/>
      <c r="J40" s="87"/>
      <c r="K40" s="177"/>
      <c r="L40" s="34"/>
      <c r="M40" s="34"/>
      <c r="N40" s="31"/>
      <c r="O40" s="23"/>
      <c r="P40" s="23"/>
      <c r="Q40" s="23"/>
      <c r="R40" s="32"/>
      <c r="S40" s="32"/>
      <c r="T40" s="23"/>
      <c r="U40" s="32"/>
      <c r="V40" s="25"/>
      <c r="W40" s="25"/>
      <c r="X40" s="25"/>
      <c r="Y40" s="183"/>
      <c r="Z40" s="183"/>
      <c r="AA40" s="183"/>
      <c r="AB40" s="183"/>
      <c r="AC40" s="33"/>
      <c r="AD40" s="57"/>
      <c r="AE40" s="61"/>
      <c r="AF40" s="62"/>
      <c r="AG40" s="61"/>
      <c r="AH40" s="65"/>
      <c r="AI40" s="66"/>
      <c r="AJ40" s="67"/>
      <c r="AK40" s="68"/>
      <c r="AL40" s="68"/>
      <c r="AM40" s="68"/>
      <c r="AN40" s="61"/>
      <c r="AO40" s="62"/>
      <c r="AP40" s="61"/>
      <c r="AQ40" s="65"/>
      <c r="AR40" s="66"/>
      <c r="AS40" s="67"/>
      <c r="AT40" s="68"/>
      <c r="AU40" s="68"/>
      <c r="AV40" s="68"/>
      <c r="AW40" s="61"/>
      <c r="AX40" s="62"/>
      <c r="AY40" s="61"/>
      <c r="AZ40" s="65"/>
      <c r="BA40" s="66"/>
      <c r="BB40" s="67"/>
      <c r="BC40" s="68"/>
      <c r="BD40" s="68"/>
      <c r="BE40" s="68"/>
      <c r="BF40" s="61"/>
      <c r="BG40" s="62"/>
      <c r="BH40" s="61"/>
      <c r="BI40" s="65"/>
      <c r="BJ40" s="66"/>
      <c r="BK40" s="67"/>
      <c r="BL40" s="68"/>
      <c r="BM40" s="68"/>
      <c r="BN40" s="68"/>
      <c r="BO40" s="63"/>
      <c r="BP40" s="64"/>
      <c r="BQ40" s="61"/>
      <c r="BR40" s="65"/>
      <c r="BS40" s="66"/>
      <c r="BT40" s="67"/>
      <c r="BU40" s="68"/>
      <c r="BV40" s="68"/>
      <c r="BW40" s="68"/>
      <c r="BX40" s="63"/>
      <c r="BY40" s="64"/>
      <c r="BZ40" s="61"/>
      <c r="CA40" s="65"/>
      <c r="CB40" s="66"/>
      <c r="CC40" s="67"/>
      <c r="CD40" s="68"/>
      <c r="CE40" s="68"/>
      <c r="CF40" s="68"/>
      <c r="CG40" s="63"/>
      <c r="CH40" s="64"/>
      <c r="CI40" s="61"/>
      <c r="CJ40" s="65"/>
      <c r="CK40" s="66"/>
      <c r="CL40" s="67"/>
      <c r="CM40" s="68"/>
      <c r="CN40" s="68"/>
      <c r="CO40" s="68"/>
      <c r="CP40" s="69"/>
      <c r="CQ40" s="66"/>
      <c r="CR40" s="66"/>
      <c r="CS40" s="66"/>
      <c r="CT40" s="70"/>
    </row>
    <row r="41" spans="1:99">
      <c r="A41" s="30"/>
      <c r="B41" s="37"/>
      <c r="C41" s="37"/>
      <c r="D41" s="21"/>
      <c r="E41" s="21"/>
      <c r="F41" s="21"/>
      <c r="G41" s="22"/>
      <c r="H41" s="36"/>
      <c r="I41" s="36"/>
      <c r="J41" s="73"/>
      <c r="K41" s="178"/>
      <c r="L41" s="34"/>
      <c r="M41" s="34"/>
      <c r="N41" s="31"/>
      <c r="O41" s="23"/>
      <c r="P41" s="23"/>
      <c r="Q41" s="23"/>
      <c r="R41" s="32"/>
      <c r="S41" s="32"/>
      <c r="T41" s="23"/>
      <c r="U41" s="32"/>
      <c r="V41" s="25"/>
      <c r="W41" s="25"/>
      <c r="X41" s="25"/>
      <c r="Y41" s="183"/>
      <c r="Z41" s="183"/>
      <c r="AA41" s="183"/>
      <c r="AB41" s="183"/>
      <c r="AC41" s="33"/>
      <c r="AD41" s="59"/>
      <c r="AE41" s="61"/>
      <c r="AF41" s="62"/>
      <c r="AG41" s="61"/>
      <c r="AH41" s="65"/>
      <c r="AI41" s="66"/>
      <c r="AJ41" s="67"/>
      <c r="AK41" s="68"/>
      <c r="AL41" s="68"/>
      <c r="AM41" s="68"/>
      <c r="AN41" s="61"/>
      <c r="AO41" s="62"/>
      <c r="AP41" s="61"/>
      <c r="AQ41" s="65"/>
      <c r="AR41" s="66"/>
      <c r="AS41" s="67"/>
      <c r="AT41" s="68"/>
      <c r="AU41" s="68"/>
      <c r="AV41" s="68"/>
      <c r="AW41" s="61"/>
      <c r="AX41" s="62"/>
      <c r="AY41" s="61"/>
      <c r="AZ41" s="65"/>
      <c r="BA41" s="66"/>
      <c r="BB41" s="67"/>
      <c r="BC41" s="68"/>
      <c r="BD41" s="68"/>
      <c r="BE41" s="68"/>
      <c r="BF41" s="61"/>
      <c r="BG41" s="62"/>
      <c r="BH41" s="61"/>
      <c r="BI41" s="65"/>
      <c r="BJ41" s="66"/>
      <c r="BK41" s="67"/>
      <c r="BL41" s="68"/>
      <c r="BM41" s="68"/>
      <c r="BN41" s="68"/>
      <c r="BO41" s="63"/>
      <c r="BP41" s="64"/>
      <c r="BQ41" s="61"/>
      <c r="BR41" s="65"/>
      <c r="BS41" s="66"/>
      <c r="BT41" s="67"/>
      <c r="BU41" s="68"/>
      <c r="BV41" s="68"/>
      <c r="BW41" s="68"/>
      <c r="BX41" s="63"/>
      <c r="BY41" s="64"/>
      <c r="BZ41" s="61"/>
      <c r="CA41" s="65"/>
      <c r="CB41" s="66"/>
      <c r="CC41" s="67"/>
      <c r="CD41" s="68"/>
      <c r="CE41" s="68"/>
      <c r="CF41" s="68"/>
      <c r="CG41" s="63"/>
      <c r="CH41" s="64"/>
      <c r="CI41" s="61"/>
      <c r="CJ41" s="65"/>
      <c r="CK41" s="66"/>
      <c r="CL41" s="67"/>
      <c r="CM41" s="68"/>
      <c r="CN41" s="68"/>
      <c r="CO41" s="68"/>
      <c r="CP41" s="69"/>
      <c r="CQ41" s="66"/>
      <c r="CR41" s="66"/>
      <c r="CS41" s="66"/>
      <c r="CT41" s="70"/>
    </row>
    <row r="42" spans="1:99">
      <c r="A42" s="19">
        <f>AC42</f>
        <v>1.8051635111876</v>
      </c>
      <c r="B42" s="39"/>
      <c r="C42" s="39"/>
      <c r="D42" s="39"/>
      <c r="E42" s="39"/>
      <c r="F42" s="39"/>
      <c r="G42" s="39"/>
      <c r="H42" s="40" t="s">
        <v>145</v>
      </c>
      <c r="I42" s="40"/>
      <c r="J42" s="40"/>
      <c r="K42" s="179">
        <f>SUM(K6:K41)</f>
        <v>2905000</v>
      </c>
      <c r="L42" s="41">
        <f>SUM(L6:L41)</f>
        <v>1290</v>
      </c>
      <c r="M42" s="41">
        <f>SUM(M6:M41)</f>
        <v>607</v>
      </c>
      <c r="N42" s="41">
        <f>SUM(N6:N41)</f>
        <v>1539</v>
      </c>
      <c r="O42" s="41">
        <f>SUM(O6:O41)</f>
        <v>237</v>
      </c>
      <c r="P42" s="41">
        <f>SUM(P6:P41)</f>
        <v>0</v>
      </c>
      <c r="Q42" s="41">
        <f>SUM(Q6:Q41)</f>
        <v>237</v>
      </c>
      <c r="R42" s="42">
        <f>IFERROR(Q42/N42,"-")</f>
        <v>0.15399610136452</v>
      </c>
      <c r="S42" s="76">
        <f>SUM(S6:S41)</f>
        <v>117</v>
      </c>
      <c r="T42" s="76">
        <f>SUM(T6:T41)</f>
        <v>36</v>
      </c>
      <c r="U42" s="42">
        <f>IFERROR(S42/Q42,"-")</f>
        <v>0.49367088607595</v>
      </c>
      <c r="V42" s="43">
        <f>IFERROR(K42/Q42,"-")</f>
        <v>12257.383966245</v>
      </c>
      <c r="W42" s="44">
        <f>SUM(W6:W41)</f>
        <v>82</v>
      </c>
      <c r="X42" s="42">
        <f>IFERROR(W42/Q42,"-")</f>
        <v>0.34599156118143</v>
      </c>
      <c r="Y42" s="179">
        <f>SUM(Y6:Y41)</f>
        <v>5244000</v>
      </c>
      <c r="Z42" s="179">
        <f>IFERROR(Y42/Q42,"-")</f>
        <v>22126.582278481</v>
      </c>
      <c r="AA42" s="179">
        <f>IFERROR(Y42/W42,"-")</f>
        <v>63951.219512195</v>
      </c>
      <c r="AB42" s="179">
        <f>Y42-K42</f>
        <v>2339000</v>
      </c>
      <c r="AC42" s="45">
        <f>Y42/K42</f>
        <v>1.8051635111876</v>
      </c>
      <c r="AD42" s="58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3"/>
    <mergeCell ref="K19:K23"/>
    <mergeCell ref="V19:V23"/>
    <mergeCell ref="AB19:AB23"/>
    <mergeCell ref="AC19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146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3.4625</v>
      </c>
      <c r="B6" s="184" t="s">
        <v>147</v>
      </c>
      <c r="C6" s="184" t="s">
        <v>148</v>
      </c>
      <c r="D6" s="184" t="s">
        <v>149</v>
      </c>
      <c r="E6" s="184" t="s">
        <v>150</v>
      </c>
      <c r="F6" s="184"/>
      <c r="G6" s="184" t="s">
        <v>151</v>
      </c>
      <c r="H6" s="87" t="s">
        <v>152</v>
      </c>
      <c r="I6" s="87" t="s">
        <v>153</v>
      </c>
      <c r="J6" s="87" t="s">
        <v>154</v>
      </c>
      <c r="K6" s="176">
        <v>80000</v>
      </c>
      <c r="L6" s="79">
        <v>38</v>
      </c>
      <c r="M6" s="79">
        <v>0</v>
      </c>
      <c r="N6" s="79">
        <v>150</v>
      </c>
      <c r="O6" s="88">
        <v>10</v>
      </c>
      <c r="P6" s="89">
        <v>2</v>
      </c>
      <c r="Q6" s="90">
        <f>O6+P6</f>
        <v>12</v>
      </c>
      <c r="R6" s="80">
        <f>IFERROR(Q6/N6,"-")</f>
        <v>0.08</v>
      </c>
      <c r="S6" s="79">
        <v>1</v>
      </c>
      <c r="T6" s="79">
        <v>2</v>
      </c>
      <c r="U6" s="80">
        <f>IFERROR(T6/(Q6),"-")</f>
        <v>0.16666666666667</v>
      </c>
      <c r="V6" s="81">
        <f>IFERROR(K6/SUM(Q6:Q7),"-")</f>
        <v>1269.8412698413</v>
      </c>
      <c r="W6" s="82">
        <v>1</v>
      </c>
      <c r="X6" s="80">
        <f>IF(Q6=0,"-",W6/Q6)</f>
        <v>0.083333333333333</v>
      </c>
      <c r="Y6" s="181">
        <v>4000</v>
      </c>
      <c r="Z6" s="182">
        <f>IFERROR(Y6/Q6,"-")</f>
        <v>333.33333333333</v>
      </c>
      <c r="AA6" s="182">
        <f>IFERROR(Y6/W6,"-")</f>
        <v>4000</v>
      </c>
      <c r="AB6" s="176">
        <f>SUM(Y6:Y7)-SUM(K6:K7)</f>
        <v>197000</v>
      </c>
      <c r="AC6" s="83">
        <f>SUM(Y6:Y7)/SUM(K6:K7)</f>
        <v>3.4625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0.16666666666667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0.16666666666667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7</v>
      </c>
      <c r="BP6" s="117">
        <f>IF(Q6=0,"",IF(BO6=0,"",(BO6/Q6)))</f>
        <v>0.58333333333333</v>
      </c>
      <c r="BQ6" s="118">
        <v>1</v>
      </c>
      <c r="BR6" s="119">
        <f>IFERROR(BQ6/BO6,"-")</f>
        <v>0.14285714285714</v>
      </c>
      <c r="BS6" s="120">
        <v>4000</v>
      </c>
      <c r="BT6" s="121">
        <f>IFERROR(BS6/BO6,"-")</f>
        <v>571.42857142857</v>
      </c>
      <c r="BU6" s="122">
        <v>1</v>
      </c>
      <c r="BV6" s="122"/>
      <c r="BW6" s="122"/>
      <c r="BX6" s="123">
        <v>1</v>
      </c>
      <c r="BY6" s="124">
        <f>IF(Q6=0,"",IF(BX6=0,"",(BX6/Q6)))</f>
        <v>0.083333333333333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4000</v>
      </c>
      <c r="CR6" s="138">
        <v>4000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155</v>
      </c>
      <c r="C7" s="184" t="s">
        <v>148</v>
      </c>
      <c r="D7" s="184"/>
      <c r="E7" s="184"/>
      <c r="F7" s="184"/>
      <c r="G7" s="184" t="s">
        <v>75</v>
      </c>
      <c r="H7" s="87"/>
      <c r="I7" s="87"/>
      <c r="J7" s="87"/>
      <c r="K7" s="176"/>
      <c r="L7" s="79">
        <v>198</v>
      </c>
      <c r="M7" s="79">
        <v>150</v>
      </c>
      <c r="N7" s="79">
        <v>31</v>
      </c>
      <c r="O7" s="88">
        <v>51</v>
      </c>
      <c r="P7" s="89">
        <v>0</v>
      </c>
      <c r="Q7" s="90">
        <f>O7+P7</f>
        <v>51</v>
      </c>
      <c r="R7" s="80">
        <f>IFERROR(Q7/N7,"-")</f>
        <v>1.6451612903226</v>
      </c>
      <c r="S7" s="79">
        <v>8</v>
      </c>
      <c r="T7" s="79">
        <v>5</v>
      </c>
      <c r="U7" s="80">
        <f>IFERROR(T7/(Q7),"-")</f>
        <v>0.098039215686275</v>
      </c>
      <c r="V7" s="81"/>
      <c r="W7" s="82">
        <v>4</v>
      </c>
      <c r="X7" s="80">
        <f>IF(Q7=0,"-",W7/Q7)</f>
        <v>0.07843137254902</v>
      </c>
      <c r="Y7" s="181">
        <v>273000</v>
      </c>
      <c r="Z7" s="182">
        <f>IFERROR(Y7/Q7,"-")</f>
        <v>5352.9411764706</v>
      </c>
      <c r="AA7" s="182">
        <f>IFERROR(Y7/W7,"-")</f>
        <v>68250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4</v>
      </c>
      <c r="AO7" s="98">
        <f>IF(Q7=0,"",IF(AN7=0,"",(AN7/Q7)))</f>
        <v>0.07843137254902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9</v>
      </c>
      <c r="AX7" s="104">
        <f>IF(Q7=0,"",IF(AW7=0,"",(AW7/Q7)))</f>
        <v>0.17647058823529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18</v>
      </c>
      <c r="BG7" s="110">
        <f>IF(Q7=0,"",IF(BF7=0,"",(BF7/Q7)))</f>
        <v>0.35294117647059</v>
      </c>
      <c r="BH7" s="109">
        <v>2</v>
      </c>
      <c r="BI7" s="111">
        <f>IFERROR(BH7/BF7,"-")</f>
        <v>0.11111111111111</v>
      </c>
      <c r="BJ7" s="112">
        <v>161000</v>
      </c>
      <c r="BK7" s="113">
        <f>IFERROR(BJ7/BF7,"-")</f>
        <v>8944.4444444444</v>
      </c>
      <c r="BL7" s="114"/>
      <c r="BM7" s="114"/>
      <c r="BN7" s="114">
        <v>2</v>
      </c>
      <c r="BO7" s="116">
        <v>11</v>
      </c>
      <c r="BP7" s="117">
        <f>IF(Q7=0,"",IF(BO7=0,"",(BO7/Q7)))</f>
        <v>0.2156862745098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7</v>
      </c>
      <c r="BY7" s="124">
        <f>IF(Q7=0,"",IF(BX7=0,"",(BX7/Q7)))</f>
        <v>0.13725490196078</v>
      </c>
      <c r="BZ7" s="125">
        <v>1</v>
      </c>
      <c r="CA7" s="126">
        <f>IFERROR(BZ7/BX7,"-")</f>
        <v>0.14285714285714</v>
      </c>
      <c r="CB7" s="127">
        <v>71000</v>
      </c>
      <c r="CC7" s="128">
        <f>IFERROR(CB7/BX7,"-")</f>
        <v>10142.857142857</v>
      </c>
      <c r="CD7" s="129"/>
      <c r="CE7" s="129"/>
      <c r="CF7" s="129">
        <v>1</v>
      </c>
      <c r="CG7" s="130">
        <v>2</v>
      </c>
      <c r="CH7" s="131">
        <f>IF(Q7=0,"",IF(CG7=0,"",(CG7/Q7)))</f>
        <v>0.03921568627451</v>
      </c>
      <c r="CI7" s="132">
        <v>1</v>
      </c>
      <c r="CJ7" s="133">
        <f>IFERROR(CI7/CG7,"-")</f>
        <v>0.5</v>
      </c>
      <c r="CK7" s="134">
        <v>41000</v>
      </c>
      <c r="CL7" s="135">
        <f>IFERROR(CK7/CG7,"-")</f>
        <v>20500</v>
      </c>
      <c r="CM7" s="136"/>
      <c r="CN7" s="136"/>
      <c r="CO7" s="136">
        <v>1</v>
      </c>
      <c r="CP7" s="137">
        <v>4</v>
      </c>
      <c r="CQ7" s="138">
        <v>273000</v>
      </c>
      <c r="CR7" s="138">
        <v>101000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1.0133333333333</v>
      </c>
      <c r="B8" s="184" t="s">
        <v>156</v>
      </c>
      <c r="C8" s="184" t="s">
        <v>148</v>
      </c>
      <c r="D8" s="184" t="s">
        <v>157</v>
      </c>
      <c r="E8" s="184" t="s">
        <v>150</v>
      </c>
      <c r="F8" s="184"/>
      <c r="G8" s="184" t="s">
        <v>151</v>
      </c>
      <c r="H8" s="87" t="s">
        <v>158</v>
      </c>
      <c r="I8" s="87" t="s">
        <v>159</v>
      </c>
      <c r="J8" s="87" t="s">
        <v>160</v>
      </c>
      <c r="K8" s="176">
        <v>75000</v>
      </c>
      <c r="L8" s="79">
        <v>21</v>
      </c>
      <c r="M8" s="79">
        <v>0</v>
      </c>
      <c r="N8" s="79">
        <v>111</v>
      </c>
      <c r="O8" s="88">
        <v>6</v>
      </c>
      <c r="P8" s="89">
        <v>0</v>
      </c>
      <c r="Q8" s="90">
        <f>O8+P8</f>
        <v>6</v>
      </c>
      <c r="R8" s="80">
        <f>IFERROR(Q8/N8,"-")</f>
        <v>0.054054054054054</v>
      </c>
      <c r="S8" s="79">
        <v>0</v>
      </c>
      <c r="T8" s="79">
        <v>1</v>
      </c>
      <c r="U8" s="80">
        <f>IFERROR(T8/(Q8),"-")</f>
        <v>0.16666666666667</v>
      </c>
      <c r="V8" s="81">
        <f>IFERROR(K8/SUM(Q8:Q9),"-")</f>
        <v>750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1000</v>
      </c>
      <c r="AC8" s="83">
        <f>SUM(Y8:Y9)/SUM(K8:K9)</f>
        <v>1.0133333333333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0.16666666666667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161</v>
      </c>
      <c r="C9" s="184" t="s">
        <v>148</v>
      </c>
      <c r="D9" s="184"/>
      <c r="E9" s="184"/>
      <c r="F9" s="184"/>
      <c r="G9" s="184" t="s">
        <v>75</v>
      </c>
      <c r="H9" s="87"/>
      <c r="I9" s="87"/>
      <c r="J9" s="87"/>
      <c r="K9" s="176"/>
      <c r="L9" s="79">
        <v>278</v>
      </c>
      <c r="M9" s="79">
        <v>209</v>
      </c>
      <c r="N9" s="79">
        <v>58</v>
      </c>
      <c r="O9" s="88">
        <v>92</v>
      </c>
      <c r="P9" s="89">
        <v>2</v>
      </c>
      <c r="Q9" s="90">
        <f>O9+P9</f>
        <v>94</v>
      </c>
      <c r="R9" s="80">
        <f>IFERROR(Q9/N9,"-")</f>
        <v>1.6206896551724</v>
      </c>
      <c r="S9" s="79">
        <v>11</v>
      </c>
      <c r="T9" s="79">
        <v>17</v>
      </c>
      <c r="U9" s="80">
        <f>IFERROR(T9/(Q9),"-")</f>
        <v>0.18085106382979</v>
      </c>
      <c r="V9" s="81"/>
      <c r="W9" s="82">
        <v>5</v>
      </c>
      <c r="X9" s="80">
        <f>IF(Q9=0,"-",W9/Q9)</f>
        <v>0.053191489361702</v>
      </c>
      <c r="Y9" s="181">
        <v>76000</v>
      </c>
      <c r="Z9" s="182">
        <f>IFERROR(Y9/Q9,"-")</f>
        <v>808.51063829787</v>
      </c>
      <c r="AA9" s="182">
        <f>IFERROR(Y9/W9,"-")</f>
        <v>15200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8</v>
      </c>
      <c r="AO9" s="98">
        <f>IF(Q9=0,"",IF(AN9=0,"",(AN9/Q9)))</f>
        <v>0.085106382978723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9</v>
      </c>
      <c r="AX9" s="104">
        <f>IF(Q9=0,"",IF(AW9=0,"",(AW9/Q9)))</f>
        <v>0.095744680851064</v>
      </c>
      <c r="AY9" s="103">
        <v>1</v>
      </c>
      <c r="AZ9" s="105">
        <f>IFERROR(AY9/AW9,"-")</f>
        <v>0.11111111111111</v>
      </c>
      <c r="BA9" s="106">
        <v>38000</v>
      </c>
      <c r="BB9" s="107">
        <f>IFERROR(BA9/AW9,"-")</f>
        <v>4222.2222222222</v>
      </c>
      <c r="BC9" s="108"/>
      <c r="BD9" s="108"/>
      <c r="BE9" s="108">
        <v>1</v>
      </c>
      <c r="BF9" s="109">
        <v>22</v>
      </c>
      <c r="BG9" s="110">
        <f>IF(Q9=0,"",IF(BF9=0,"",(BF9/Q9)))</f>
        <v>0.23404255319149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35</v>
      </c>
      <c r="BP9" s="117">
        <f>IF(Q9=0,"",IF(BO9=0,"",(BO9/Q9)))</f>
        <v>0.37234042553191</v>
      </c>
      <c r="BQ9" s="118">
        <v>3</v>
      </c>
      <c r="BR9" s="119">
        <f>IFERROR(BQ9/BO9,"-")</f>
        <v>0.085714285714286</v>
      </c>
      <c r="BS9" s="120">
        <v>28000</v>
      </c>
      <c r="BT9" s="121">
        <f>IFERROR(BS9/BO9,"-")</f>
        <v>800</v>
      </c>
      <c r="BU9" s="122">
        <v>1</v>
      </c>
      <c r="BV9" s="122">
        <v>2</v>
      </c>
      <c r="BW9" s="122"/>
      <c r="BX9" s="123">
        <v>18</v>
      </c>
      <c r="BY9" s="124">
        <f>IF(Q9=0,"",IF(BX9=0,"",(BX9/Q9)))</f>
        <v>0.19148936170213</v>
      </c>
      <c r="BZ9" s="125">
        <v>1</v>
      </c>
      <c r="CA9" s="126">
        <f>IFERROR(BZ9/BX9,"-")</f>
        <v>0.055555555555556</v>
      </c>
      <c r="CB9" s="127">
        <v>10000</v>
      </c>
      <c r="CC9" s="128">
        <f>IFERROR(CB9/BX9,"-")</f>
        <v>555.55555555556</v>
      </c>
      <c r="CD9" s="129">
        <v>1</v>
      </c>
      <c r="CE9" s="129"/>
      <c r="CF9" s="129"/>
      <c r="CG9" s="130">
        <v>2</v>
      </c>
      <c r="CH9" s="131">
        <f>IF(Q9=0,"",IF(CG9=0,"",(CG9/Q9)))</f>
        <v>0.021276595744681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5</v>
      </c>
      <c r="CQ9" s="138">
        <v>76000</v>
      </c>
      <c r="CR9" s="138">
        <v>38000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0.1625</v>
      </c>
      <c r="B10" s="184" t="s">
        <v>162</v>
      </c>
      <c r="C10" s="184" t="s">
        <v>148</v>
      </c>
      <c r="D10" s="184" t="s">
        <v>163</v>
      </c>
      <c r="E10" s="184" t="s">
        <v>150</v>
      </c>
      <c r="F10" s="184"/>
      <c r="G10" s="184" t="s">
        <v>151</v>
      </c>
      <c r="H10" s="87" t="s">
        <v>164</v>
      </c>
      <c r="I10" s="87" t="s">
        <v>159</v>
      </c>
      <c r="J10" s="87" t="s">
        <v>165</v>
      </c>
      <c r="K10" s="176">
        <v>80000</v>
      </c>
      <c r="L10" s="79">
        <v>13</v>
      </c>
      <c r="M10" s="79">
        <v>0</v>
      </c>
      <c r="N10" s="79">
        <v>31</v>
      </c>
      <c r="O10" s="88">
        <v>1</v>
      </c>
      <c r="P10" s="89">
        <v>1</v>
      </c>
      <c r="Q10" s="90">
        <f>O10+P10</f>
        <v>2</v>
      </c>
      <c r="R10" s="80">
        <f>IFERROR(Q10/N10,"-")</f>
        <v>0.064516129032258</v>
      </c>
      <c r="S10" s="79">
        <v>0</v>
      </c>
      <c r="T10" s="79">
        <v>0</v>
      </c>
      <c r="U10" s="80">
        <f>IFERROR(T10/(Q10),"-")</f>
        <v>0</v>
      </c>
      <c r="V10" s="81">
        <f>IFERROR(K10/SUM(Q10:Q11),"-")</f>
        <v>2000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-67000</v>
      </c>
      <c r="AC10" s="83">
        <f>SUM(Y10:Y11)/SUM(K10:K11)</f>
        <v>0.1625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0.5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166</v>
      </c>
      <c r="C11" s="184" t="s">
        <v>148</v>
      </c>
      <c r="D11" s="184"/>
      <c r="E11" s="184"/>
      <c r="F11" s="184"/>
      <c r="G11" s="184" t="s">
        <v>75</v>
      </c>
      <c r="H11" s="87"/>
      <c r="I11" s="87"/>
      <c r="J11" s="87"/>
      <c r="K11" s="176"/>
      <c r="L11" s="79">
        <v>95</v>
      </c>
      <c r="M11" s="79">
        <v>83</v>
      </c>
      <c r="N11" s="79">
        <v>18</v>
      </c>
      <c r="O11" s="88">
        <v>35</v>
      </c>
      <c r="P11" s="89">
        <v>3</v>
      </c>
      <c r="Q11" s="90">
        <f>O11+P11</f>
        <v>38</v>
      </c>
      <c r="R11" s="80">
        <f>IFERROR(Q11/N11,"-")</f>
        <v>2.1111111111111</v>
      </c>
      <c r="S11" s="79">
        <v>3</v>
      </c>
      <c r="T11" s="79">
        <v>9</v>
      </c>
      <c r="U11" s="80">
        <f>IFERROR(T11/(Q11),"-")</f>
        <v>0.23684210526316</v>
      </c>
      <c r="V11" s="81"/>
      <c r="W11" s="82">
        <v>1</v>
      </c>
      <c r="X11" s="80">
        <f>IF(Q11=0,"-",W11/Q11)</f>
        <v>0.026315789473684</v>
      </c>
      <c r="Y11" s="181">
        <v>13000</v>
      </c>
      <c r="Z11" s="182">
        <f>IFERROR(Y11/Q11,"-")</f>
        <v>342.10526315789</v>
      </c>
      <c r="AA11" s="182">
        <f>IFERROR(Y11/W11,"-")</f>
        <v>13000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10</v>
      </c>
      <c r="AO11" s="98">
        <f>IF(Q11=0,"",IF(AN11=0,"",(AN11/Q11)))</f>
        <v>0.26315789473684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10</v>
      </c>
      <c r="AX11" s="104">
        <f>IF(Q11=0,"",IF(AW11=0,"",(AW11/Q11)))</f>
        <v>0.26315789473684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10</v>
      </c>
      <c r="BG11" s="110">
        <f>IF(Q11=0,"",IF(BF11=0,"",(BF11/Q11)))</f>
        <v>0.26315789473684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4</v>
      </c>
      <c r="BP11" s="117">
        <f>IF(Q11=0,"",IF(BO11=0,"",(BO11/Q11)))</f>
        <v>0.10526315789474</v>
      </c>
      <c r="BQ11" s="118">
        <v>1</v>
      </c>
      <c r="BR11" s="119">
        <f>IFERROR(BQ11/BO11,"-")</f>
        <v>0.25</v>
      </c>
      <c r="BS11" s="120">
        <v>13000</v>
      </c>
      <c r="BT11" s="121">
        <f>IFERROR(BS11/BO11,"-")</f>
        <v>3250</v>
      </c>
      <c r="BU11" s="122"/>
      <c r="BV11" s="122">
        <v>1</v>
      </c>
      <c r="BW11" s="122"/>
      <c r="BX11" s="123">
        <v>4</v>
      </c>
      <c r="BY11" s="124">
        <f>IF(Q11=0,"",IF(BX11=0,"",(BX11/Q11)))</f>
        <v>0.10526315789474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13000</v>
      </c>
      <c r="CR11" s="138">
        <v>13000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4.3466666666667</v>
      </c>
      <c r="B12" s="184" t="s">
        <v>167</v>
      </c>
      <c r="C12" s="184" t="s">
        <v>148</v>
      </c>
      <c r="D12" s="184" t="s">
        <v>157</v>
      </c>
      <c r="E12" s="184" t="s">
        <v>150</v>
      </c>
      <c r="F12" s="184"/>
      <c r="G12" s="184" t="s">
        <v>151</v>
      </c>
      <c r="H12" s="87" t="s">
        <v>168</v>
      </c>
      <c r="I12" s="87" t="s">
        <v>159</v>
      </c>
      <c r="J12" s="87" t="s">
        <v>143</v>
      </c>
      <c r="K12" s="176">
        <v>75000</v>
      </c>
      <c r="L12" s="79">
        <v>32</v>
      </c>
      <c r="M12" s="79">
        <v>0</v>
      </c>
      <c r="N12" s="79">
        <v>122</v>
      </c>
      <c r="O12" s="88">
        <v>7</v>
      </c>
      <c r="P12" s="89">
        <v>0</v>
      </c>
      <c r="Q12" s="90">
        <f>O12+P12</f>
        <v>7</v>
      </c>
      <c r="R12" s="80">
        <f>IFERROR(Q12/N12,"-")</f>
        <v>0.057377049180328</v>
      </c>
      <c r="S12" s="79">
        <v>0</v>
      </c>
      <c r="T12" s="79">
        <v>3</v>
      </c>
      <c r="U12" s="80">
        <f>IFERROR(T12/(Q12),"-")</f>
        <v>0.42857142857143</v>
      </c>
      <c r="V12" s="81">
        <f>IFERROR(K12/SUM(Q12:Q13),"-")</f>
        <v>789.47368421053</v>
      </c>
      <c r="W12" s="82">
        <v>1</v>
      </c>
      <c r="X12" s="80">
        <f>IF(Q12=0,"-",W12/Q12)</f>
        <v>0.14285714285714</v>
      </c>
      <c r="Y12" s="181">
        <v>16000</v>
      </c>
      <c r="Z12" s="182">
        <f>IFERROR(Y12/Q12,"-")</f>
        <v>2285.7142857143</v>
      </c>
      <c r="AA12" s="182">
        <f>IFERROR(Y12/W12,"-")</f>
        <v>16000</v>
      </c>
      <c r="AB12" s="176">
        <f>SUM(Y12:Y13)-SUM(K12:K13)</f>
        <v>251000</v>
      </c>
      <c r="AC12" s="83">
        <f>SUM(Y12:Y13)/SUM(K12:K13)</f>
        <v>4.3466666666667</v>
      </c>
      <c r="AD12" s="77"/>
      <c r="AE12" s="91">
        <v>1</v>
      </c>
      <c r="AF12" s="92">
        <f>IF(Q12=0,"",IF(AE12=0,"",(AE12/Q12)))</f>
        <v>0.14285714285714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0.14285714285714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2</v>
      </c>
      <c r="BG12" s="110">
        <f>IF(Q12=0,"",IF(BF12=0,"",(BF12/Q12)))</f>
        <v>0.28571428571429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2</v>
      </c>
      <c r="BP12" s="117">
        <f>IF(Q12=0,"",IF(BO12=0,"",(BO12/Q12)))</f>
        <v>0.28571428571429</v>
      </c>
      <c r="BQ12" s="118">
        <v>1</v>
      </c>
      <c r="BR12" s="119">
        <f>IFERROR(BQ12/BO12,"-")</f>
        <v>0.5</v>
      </c>
      <c r="BS12" s="120">
        <v>16000</v>
      </c>
      <c r="BT12" s="121">
        <f>IFERROR(BS12/BO12,"-")</f>
        <v>8000</v>
      </c>
      <c r="BU12" s="122"/>
      <c r="BV12" s="122"/>
      <c r="BW12" s="122">
        <v>1</v>
      </c>
      <c r="BX12" s="123">
        <v>1</v>
      </c>
      <c r="BY12" s="124">
        <f>IF(Q12=0,"",IF(BX12=0,"",(BX12/Q12)))</f>
        <v>0.14285714285714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16000</v>
      </c>
      <c r="CR12" s="138">
        <v>16000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169</v>
      </c>
      <c r="C13" s="184" t="s">
        <v>148</v>
      </c>
      <c r="D13" s="184"/>
      <c r="E13" s="184"/>
      <c r="F13" s="184"/>
      <c r="G13" s="184" t="s">
        <v>75</v>
      </c>
      <c r="H13" s="87"/>
      <c r="I13" s="87"/>
      <c r="J13" s="87"/>
      <c r="K13" s="176"/>
      <c r="L13" s="79">
        <v>236</v>
      </c>
      <c r="M13" s="79">
        <v>186</v>
      </c>
      <c r="N13" s="79">
        <v>165</v>
      </c>
      <c r="O13" s="88">
        <v>85</v>
      </c>
      <c r="P13" s="89">
        <v>3</v>
      </c>
      <c r="Q13" s="90">
        <f>O13+P13</f>
        <v>88</v>
      </c>
      <c r="R13" s="80">
        <f>IFERROR(Q13/N13,"-")</f>
        <v>0.53333333333333</v>
      </c>
      <c r="S13" s="79">
        <v>13</v>
      </c>
      <c r="T13" s="79">
        <v>6</v>
      </c>
      <c r="U13" s="80">
        <f>IFERROR(T13/(Q13),"-")</f>
        <v>0.068181818181818</v>
      </c>
      <c r="V13" s="81"/>
      <c r="W13" s="82">
        <v>5</v>
      </c>
      <c r="X13" s="80">
        <f>IF(Q13=0,"-",W13/Q13)</f>
        <v>0.056818181818182</v>
      </c>
      <c r="Y13" s="181">
        <v>310000</v>
      </c>
      <c r="Z13" s="182">
        <f>IFERROR(Y13/Q13,"-")</f>
        <v>3522.7272727273</v>
      </c>
      <c r="AA13" s="182">
        <f>IFERROR(Y13/W13,"-")</f>
        <v>62000</v>
      </c>
      <c r="AB13" s="176"/>
      <c r="AC13" s="83"/>
      <c r="AD13" s="77"/>
      <c r="AE13" s="91">
        <v>1</v>
      </c>
      <c r="AF13" s="92">
        <f>IF(Q13=0,"",IF(AE13=0,"",(AE13/Q13)))</f>
        <v>0.011363636363636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8</v>
      </c>
      <c r="AO13" s="98">
        <f>IF(Q13=0,"",IF(AN13=0,"",(AN13/Q13)))</f>
        <v>0.090909090909091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3</v>
      </c>
      <c r="AX13" s="104">
        <f>IF(Q13=0,"",IF(AW13=0,"",(AW13/Q13)))</f>
        <v>0.034090909090909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24</v>
      </c>
      <c r="BG13" s="110">
        <f>IF(Q13=0,"",IF(BF13=0,"",(BF13/Q13)))</f>
        <v>0.27272727272727</v>
      </c>
      <c r="BH13" s="109">
        <v>1</v>
      </c>
      <c r="BI13" s="111">
        <f>IFERROR(BH13/BF13,"-")</f>
        <v>0.041666666666667</v>
      </c>
      <c r="BJ13" s="112">
        <v>3000</v>
      </c>
      <c r="BK13" s="113">
        <f>IFERROR(BJ13/BF13,"-")</f>
        <v>125</v>
      </c>
      <c r="BL13" s="114">
        <v>1</v>
      </c>
      <c r="BM13" s="114"/>
      <c r="BN13" s="114"/>
      <c r="BO13" s="116">
        <v>23</v>
      </c>
      <c r="BP13" s="117">
        <f>IF(Q13=0,"",IF(BO13=0,"",(BO13/Q13)))</f>
        <v>0.26136363636364</v>
      </c>
      <c r="BQ13" s="118">
        <v>2</v>
      </c>
      <c r="BR13" s="119">
        <f>IFERROR(BQ13/BO13,"-")</f>
        <v>0.08695652173913</v>
      </c>
      <c r="BS13" s="120">
        <v>89000</v>
      </c>
      <c r="BT13" s="121">
        <f>IFERROR(BS13/BO13,"-")</f>
        <v>3869.5652173913</v>
      </c>
      <c r="BU13" s="122"/>
      <c r="BV13" s="122"/>
      <c r="BW13" s="122">
        <v>2</v>
      </c>
      <c r="BX13" s="123">
        <v>26</v>
      </c>
      <c r="BY13" s="124">
        <f>IF(Q13=0,"",IF(BX13=0,"",(BX13/Q13)))</f>
        <v>0.29545454545455</v>
      </c>
      <c r="BZ13" s="125">
        <v>2</v>
      </c>
      <c r="CA13" s="126">
        <f>IFERROR(BZ13/BX13,"-")</f>
        <v>0.076923076923077</v>
      </c>
      <c r="CB13" s="127">
        <v>218000</v>
      </c>
      <c r="CC13" s="128">
        <f>IFERROR(CB13/BX13,"-")</f>
        <v>8384.6153846154</v>
      </c>
      <c r="CD13" s="129">
        <v>1</v>
      </c>
      <c r="CE13" s="129"/>
      <c r="CF13" s="129">
        <v>1</v>
      </c>
      <c r="CG13" s="130">
        <v>3</v>
      </c>
      <c r="CH13" s="131">
        <f>IF(Q13=0,"",IF(CG13=0,"",(CG13/Q13)))</f>
        <v>0.034090909090909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5</v>
      </c>
      <c r="CQ13" s="138">
        <v>310000</v>
      </c>
      <c r="CR13" s="138">
        <v>208000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1.5375</v>
      </c>
      <c r="B14" s="184" t="s">
        <v>170</v>
      </c>
      <c r="C14" s="184" t="s">
        <v>148</v>
      </c>
      <c r="D14" s="184" t="s">
        <v>163</v>
      </c>
      <c r="E14" s="184" t="s">
        <v>150</v>
      </c>
      <c r="F14" s="184"/>
      <c r="G14" s="184" t="s">
        <v>151</v>
      </c>
      <c r="H14" s="87" t="s">
        <v>171</v>
      </c>
      <c r="I14" s="87" t="s">
        <v>159</v>
      </c>
      <c r="J14" s="87" t="s">
        <v>172</v>
      </c>
      <c r="K14" s="176">
        <v>80000</v>
      </c>
      <c r="L14" s="79">
        <v>18</v>
      </c>
      <c r="M14" s="79">
        <v>0</v>
      </c>
      <c r="N14" s="79">
        <v>64</v>
      </c>
      <c r="O14" s="88">
        <v>13</v>
      </c>
      <c r="P14" s="89">
        <v>0</v>
      </c>
      <c r="Q14" s="90">
        <f>O14+P14</f>
        <v>13</v>
      </c>
      <c r="R14" s="80">
        <f>IFERROR(Q14/N14,"-")</f>
        <v>0.203125</v>
      </c>
      <c r="S14" s="79">
        <v>1</v>
      </c>
      <c r="T14" s="79">
        <v>9</v>
      </c>
      <c r="U14" s="80">
        <f>IFERROR(T14/(Q14),"-")</f>
        <v>0.69230769230769</v>
      </c>
      <c r="V14" s="81">
        <f>IFERROR(K14/SUM(Q14:Q15),"-")</f>
        <v>1038.961038961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43000</v>
      </c>
      <c r="AC14" s="83">
        <f>SUM(Y14:Y15)/SUM(K14:K15)</f>
        <v>1.5375</v>
      </c>
      <c r="AD14" s="77"/>
      <c r="AE14" s="91">
        <v>3</v>
      </c>
      <c r="AF14" s="92">
        <f>IF(Q14=0,"",IF(AE14=0,"",(AE14/Q14)))</f>
        <v>0.23076923076923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6</v>
      </c>
      <c r="AO14" s="98">
        <f>IF(Q14=0,"",IF(AN14=0,"",(AN14/Q14)))</f>
        <v>0.46153846153846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1</v>
      </c>
      <c r="AX14" s="104">
        <f>IF(Q14=0,"",IF(AW14=0,"",(AW14/Q14)))</f>
        <v>0.076923076923077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1</v>
      </c>
      <c r="BG14" s="110">
        <f>IF(Q14=0,"",IF(BF14=0,"",(BF14/Q14)))</f>
        <v>0.076923076923077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0.076923076923077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0.076923076923077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173</v>
      </c>
      <c r="C15" s="184" t="s">
        <v>148</v>
      </c>
      <c r="D15" s="184"/>
      <c r="E15" s="184"/>
      <c r="F15" s="184"/>
      <c r="G15" s="184" t="s">
        <v>75</v>
      </c>
      <c r="H15" s="87"/>
      <c r="I15" s="87"/>
      <c r="J15" s="87"/>
      <c r="K15" s="176"/>
      <c r="L15" s="79">
        <v>199</v>
      </c>
      <c r="M15" s="79">
        <v>138</v>
      </c>
      <c r="N15" s="79">
        <v>17</v>
      </c>
      <c r="O15" s="88">
        <v>61</v>
      </c>
      <c r="P15" s="89">
        <v>3</v>
      </c>
      <c r="Q15" s="90">
        <f>O15+P15</f>
        <v>64</v>
      </c>
      <c r="R15" s="80">
        <f>IFERROR(Q15/N15,"-")</f>
        <v>3.7647058823529</v>
      </c>
      <c r="S15" s="79">
        <v>15</v>
      </c>
      <c r="T15" s="79">
        <v>10</v>
      </c>
      <c r="U15" s="80">
        <f>IFERROR(T15/(Q15),"-")</f>
        <v>0.15625</v>
      </c>
      <c r="V15" s="81"/>
      <c r="W15" s="82">
        <v>7</v>
      </c>
      <c r="X15" s="80">
        <f>IF(Q15=0,"-",W15/Q15)</f>
        <v>0.109375</v>
      </c>
      <c r="Y15" s="181">
        <v>123000</v>
      </c>
      <c r="Z15" s="182">
        <f>IFERROR(Y15/Q15,"-")</f>
        <v>1921.875</v>
      </c>
      <c r="AA15" s="182">
        <f>IFERROR(Y15/W15,"-")</f>
        <v>17571.428571429</v>
      </c>
      <c r="AB15" s="176"/>
      <c r="AC15" s="83"/>
      <c r="AD15" s="77"/>
      <c r="AE15" s="91">
        <v>2</v>
      </c>
      <c r="AF15" s="92">
        <f>IF(Q15=0,"",IF(AE15=0,"",(AE15/Q15)))</f>
        <v>0.03125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>
        <v>11</v>
      </c>
      <c r="AO15" s="98">
        <f>IF(Q15=0,"",IF(AN15=0,"",(AN15/Q15)))</f>
        <v>0.171875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15</v>
      </c>
      <c r="AX15" s="104">
        <f>IF(Q15=0,"",IF(AW15=0,"",(AW15/Q15)))</f>
        <v>0.234375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22</v>
      </c>
      <c r="BG15" s="110">
        <f>IF(Q15=0,"",IF(BF15=0,"",(BF15/Q15)))</f>
        <v>0.34375</v>
      </c>
      <c r="BH15" s="109">
        <v>3</v>
      </c>
      <c r="BI15" s="111">
        <f>IFERROR(BH15/BF15,"-")</f>
        <v>0.13636363636364</v>
      </c>
      <c r="BJ15" s="112">
        <v>77000</v>
      </c>
      <c r="BK15" s="113">
        <f>IFERROR(BJ15/BF15,"-")</f>
        <v>3500</v>
      </c>
      <c r="BL15" s="114">
        <v>1</v>
      </c>
      <c r="BM15" s="114"/>
      <c r="BN15" s="114">
        <v>2</v>
      </c>
      <c r="BO15" s="116">
        <v>7</v>
      </c>
      <c r="BP15" s="117">
        <f>IF(Q15=0,"",IF(BO15=0,"",(BO15/Q15)))</f>
        <v>0.109375</v>
      </c>
      <c r="BQ15" s="118">
        <v>1</v>
      </c>
      <c r="BR15" s="119">
        <f>IFERROR(BQ15/BO15,"-")</f>
        <v>0.14285714285714</v>
      </c>
      <c r="BS15" s="120">
        <v>30000</v>
      </c>
      <c r="BT15" s="121">
        <f>IFERROR(BS15/BO15,"-")</f>
        <v>4285.7142857143</v>
      </c>
      <c r="BU15" s="122"/>
      <c r="BV15" s="122"/>
      <c r="BW15" s="122">
        <v>1</v>
      </c>
      <c r="BX15" s="123">
        <v>5</v>
      </c>
      <c r="BY15" s="124">
        <f>IF(Q15=0,"",IF(BX15=0,"",(BX15/Q15)))</f>
        <v>0.078125</v>
      </c>
      <c r="BZ15" s="125">
        <v>2</v>
      </c>
      <c r="CA15" s="126">
        <f>IFERROR(BZ15/BX15,"-")</f>
        <v>0.4</v>
      </c>
      <c r="CB15" s="127">
        <v>11000</v>
      </c>
      <c r="CC15" s="128">
        <f>IFERROR(CB15/BX15,"-")</f>
        <v>2200</v>
      </c>
      <c r="CD15" s="129">
        <v>1</v>
      </c>
      <c r="CE15" s="129">
        <v>1</v>
      </c>
      <c r="CF15" s="129"/>
      <c r="CG15" s="130">
        <v>2</v>
      </c>
      <c r="CH15" s="131">
        <f>IF(Q15=0,"",IF(CG15=0,"",(CG15/Q15)))</f>
        <v>0.03125</v>
      </c>
      <c r="CI15" s="132">
        <v>1</v>
      </c>
      <c r="CJ15" s="133">
        <f>IFERROR(CI15/CG15,"-")</f>
        <v>0.5</v>
      </c>
      <c r="CK15" s="134">
        <v>5000</v>
      </c>
      <c r="CL15" s="135">
        <f>IFERROR(CK15/CG15,"-")</f>
        <v>2500</v>
      </c>
      <c r="CM15" s="136">
        <v>1</v>
      </c>
      <c r="CN15" s="136"/>
      <c r="CO15" s="136"/>
      <c r="CP15" s="137">
        <v>7</v>
      </c>
      <c r="CQ15" s="138">
        <v>123000</v>
      </c>
      <c r="CR15" s="138">
        <v>58000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30"/>
      <c r="B16" s="84"/>
      <c r="C16" s="84"/>
      <c r="D16" s="85"/>
      <c r="E16" s="85"/>
      <c r="F16" s="85"/>
      <c r="G16" s="86"/>
      <c r="H16" s="87"/>
      <c r="I16" s="87"/>
      <c r="J16" s="87"/>
      <c r="K16" s="177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3"/>
      <c r="Z16" s="183"/>
      <c r="AA16" s="183"/>
      <c r="AB16" s="183"/>
      <c r="AC16" s="33"/>
      <c r="AD16" s="57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3"/>
      <c r="K17" s="178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9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19">
        <f>AC18</f>
        <v>2.0897435897436</v>
      </c>
      <c r="B18" s="39"/>
      <c r="C18" s="39"/>
      <c r="D18" s="39"/>
      <c r="E18" s="39"/>
      <c r="F18" s="39"/>
      <c r="G18" s="39"/>
      <c r="H18" s="40" t="s">
        <v>174</v>
      </c>
      <c r="I18" s="40"/>
      <c r="J18" s="40"/>
      <c r="K18" s="179">
        <f>SUM(K6:K17)</f>
        <v>390000</v>
      </c>
      <c r="L18" s="41">
        <f>SUM(L6:L17)</f>
        <v>1128</v>
      </c>
      <c r="M18" s="41">
        <f>SUM(M6:M17)</f>
        <v>766</v>
      </c>
      <c r="N18" s="41">
        <f>SUM(N6:N17)</f>
        <v>767</v>
      </c>
      <c r="O18" s="41">
        <f>SUM(O6:O17)</f>
        <v>361</v>
      </c>
      <c r="P18" s="41">
        <f>SUM(P6:P17)</f>
        <v>14</v>
      </c>
      <c r="Q18" s="41">
        <f>SUM(Q6:Q17)</f>
        <v>375</v>
      </c>
      <c r="R18" s="42">
        <f>IFERROR(Q18/N18,"-")</f>
        <v>0.48891786179922</v>
      </c>
      <c r="S18" s="76">
        <f>SUM(S6:S17)</f>
        <v>52</v>
      </c>
      <c r="T18" s="76">
        <f>SUM(T6:T17)</f>
        <v>62</v>
      </c>
      <c r="U18" s="42">
        <f>IFERROR(S18/Q18,"-")</f>
        <v>0.13866666666667</v>
      </c>
      <c r="V18" s="43">
        <f>IFERROR(K18/Q18,"-")</f>
        <v>1040</v>
      </c>
      <c r="W18" s="44">
        <f>SUM(W6:W17)</f>
        <v>24</v>
      </c>
      <c r="X18" s="42">
        <f>IFERROR(W18/Q18,"-")</f>
        <v>0.064</v>
      </c>
      <c r="Y18" s="179">
        <f>SUM(Y6:Y17)</f>
        <v>815000</v>
      </c>
      <c r="Z18" s="179">
        <f>IFERROR(Y18/Q18,"-")</f>
        <v>2173.3333333333</v>
      </c>
      <c r="AA18" s="179">
        <f>IFERROR(Y18/W18,"-")</f>
        <v>33958.333333333</v>
      </c>
      <c r="AB18" s="179">
        <f>Y18-K18</f>
        <v>425000</v>
      </c>
      <c r="AC18" s="45">
        <f>Y18/K18</f>
        <v>2.0897435897436</v>
      </c>
      <c r="AD18" s="58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