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<sst xmlns="http://schemas.openxmlformats.org/spreadsheetml/2006/main" uniqueCount="63">
  <si>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</si>
  <si>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</si>
  <si>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</si>
  <si>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</si>
  <si>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</si>
  <si>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</si>
  <si>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</si>
  <si>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</si>
  <si>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</si>
  <si>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</si>
  <si>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</si>
  <si>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</si>
  <si>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</si>
  <si>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</si>
  <si>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</si>
  <si>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</si>
  <si>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</si>
  <si>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</si>
  <si>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</si>
  <si>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</si>
  <si>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</si>
  <si>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</si>
  <si>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</si>
  <si>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</si>
  <si>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</si>
  <si>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蜜と月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</si>
  <si>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</si>
  <si>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</si>
  <si>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</si>
  <si>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</si>
  <si>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</si>
  <si>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</si>
  <si>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</si>
  <si>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</si>
  <si>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</si>
  <si>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</si>
  <si>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</si>
  <si>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</si>
  <si>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</si>
  <si>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</si>
  <si>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</si>
  <si>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</si>
  <si>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</si>
  <si>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</si>
  <si>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</si>
  <si>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</si>
  <si>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</si>
  <si>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</si>
  <si>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</si>
  <si>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</si>
  <si>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</si>
  <si>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</si>
  <si>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</si>
  <si>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</si>
  <si>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</si>
  <si>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</si>
  <si>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</si>
  <si>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</si>
  <si>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</si>
  <si>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9/1～9/30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</si>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</sst>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8256867</v>
      </c>
      <c r="E6" s="34">
        <v>2997</v>
      </c>
      <c r="F6" s="34">
        <v>0</v>
      </c>
      <c r="G6" s="34">
        <v>290407</v>
      </c>
      <c r="H6" s="41">
        <v>1669</v>
      </c>
      <c r="I6" s="42">
        <v>41</v>
      </c>
      <c r="J6" s="45">
        <f>H6+I6</f>
        <v>1710</v>
      </c>
      <c r="K6" s="35">
        <f>IFERROR(J6/G6,"-")</f>
        <v>0.0058882878167537</v>
      </c>
      <c r="L6" s="34">
        <v>35</v>
      </c>
      <c r="M6" s="34">
        <v>703</v>
      </c>
      <c r="N6" s="35">
        <f>IFERROR(L6/J6,"-")</f>
        <v>0.02046783625731</v>
      </c>
      <c r="O6" s="36">
        <f>IFERROR(D6/J6,"-")</f>
        <v>4828.5771929825</v>
      </c>
      <c r="P6" s="37">
        <v>151</v>
      </c>
      <c r="Q6" s="35">
        <f>IFERROR(P6/J6,"-")</f>
        <v>0.088304093567251</v>
      </c>
      <c r="R6" s="203">
        <v>4095300</v>
      </c>
      <c r="S6" s="204">
        <f>IFERROR(R6/J6,"-")</f>
        <v>2394.9122807018</v>
      </c>
      <c r="T6" s="204">
        <f>IFERROR(R6/P6,"-")</f>
        <v>27121.19205298</v>
      </c>
      <c r="U6" s="198">
        <f>IFERROR(R6-D6,"-")</f>
        <v>-4161567</v>
      </c>
      <c r="V6" s="38">
        <f>R6/D6</f>
        <v>0.49598715832531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8256867</v>
      </c>
      <c r="E9" s="21">
        <f>SUM(E6:E7)</f>
        <v>2997</v>
      </c>
      <c r="F9" s="21">
        <f>SUM(F6:F7)</f>
        <v>0</v>
      </c>
      <c r="G9" s="21">
        <f>SUM(G6:G7)</f>
        <v>290407</v>
      </c>
      <c r="H9" s="21">
        <f>SUM(H6:H7)</f>
        <v>1669</v>
      </c>
      <c r="I9" s="21">
        <f>SUM(I6:I7)</f>
        <v>41</v>
      </c>
      <c r="J9" s="21">
        <f>SUM(J6:J7)</f>
        <v>1710</v>
      </c>
      <c r="K9" s="22">
        <f>IFERROR(J9/G9,"-")</f>
        <v>0.0058882878167537</v>
      </c>
      <c r="L9" s="31">
        <f>SUM(L6:L7)</f>
        <v>35</v>
      </c>
      <c r="M9" s="31">
        <f>SUM(M6:M7)</f>
        <v>703</v>
      </c>
      <c r="N9" s="22">
        <f>IFERROR(L9/J9,"-")</f>
        <v>0.02046783625731</v>
      </c>
      <c r="O9" s="23">
        <f>IFERROR(D9/J9,"-")</f>
        <v>4828.5771929825</v>
      </c>
      <c r="P9" s="24">
        <f>SUM(P6:P7)</f>
        <v>151</v>
      </c>
      <c r="Q9" s="22">
        <f>IFERROR(P9/J9,"-")</f>
        <v>0.088304093567251</v>
      </c>
      <c r="R9" s="201">
        <f>SUM(R6:R7)</f>
        <v>4095300</v>
      </c>
      <c r="S9" s="201">
        <f>IFERROR(R9/J9,"-")</f>
        <v>2394.9122807018</v>
      </c>
      <c r="T9" s="201">
        <f>IFERROR(P9/P9,"-")</f>
        <v>1</v>
      </c>
      <c r="U9" s="201">
        <f>SUM(U6:U7)</f>
        <v>-4161567</v>
      </c>
      <c r="V9" s="25">
        <f>IFERROR(R9/D9,"-")</f>
        <v>0.49598715832531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0.49598715832531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8256867</v>
      </c>
      <c r="H6" s="78">
        <v>2997</v>
      </c>
      <c r="I6" s="78">
        <v>0</v>
      </c>
      <c r="J6" s="78">
        <v>290405</v>
      </c>
      <c r="K6" s="79">
        <v>1710</v>
      </c>
      <c r="L6" s="80">
        <f>IFERROR(K6/J6,"-")</f>
        <v>0.0058883283690019</v>
      </c>
      <c r="M6" s="78">
        <v>35</v>
      </c>
      <c r="N6" s="78">
        <v>703</v>
      </c>
      <c r="O6" s="80">
        <f>IFERROR(M6/(K6),"-")</f>
        <v>0.02046783625731</v>
      </c>
      <c r="P6" s="81">
        <f>IFERROR(G6/SUM(K6:K6),"-")</f>
        <v>4828.5771929825</v>
      </c>
      <c r="Q6" s="82">
        <v>151</v>
      </c>
      <c r="R6" s="80">
        <f>IF(K6=0,"-",Q6/K6)</f>
        <v>0.088304093567251</v>
      </c>
      <c r="S6" s="212">
        <v>4095300</v>
      </c>
      <c r="T6" s="213">
        <f>IFERROR(S6/K6,"-")</f>
        <v>2394.9122807018</v>
      </c>
      <c r="U6" s="213">
        <f>IFERROR(S6/Q6,"-")</f>
        <v>27121.19205298</v>
      </c>
      <c r="V6" s="207">
        <f>SUM(S6:S6)-SUM(G6:G6)</f>
        <v>-4161567</v>
      </c>
      <c r="W6" s="84">
        <f>SUM(S6:S6)/SUM(G6:G6)</f>
        <v>0.49598715832531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3</v>
      </c>
      <c r="AI6" s="92">
        <f>IF(K6=0,"",IF(AH6=0,"",(AH6/K6)))</f>
        <v>0.0017543859649123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32</v>
      </c>
      <c r="AR6" s="98">
        <f>IF(K6=0,"",IF(AQ6=0,"",(AQ6/K6)))</f>
        <v>0.018713450292398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102</v>
      </c>
      <c r="BA6" s="104">
        <f>IF(K6=0,"",IF(AZ6=0,"",(AZ6/K6)))</f>
        <v>0.059649122807018</v>
      </c>
      <c r="BB6" s="103">
        <v>9</v>
      </c>
      <c r="BC6" s="105">
        <f>IFERROR(BB6/AZ6,"-")</f>
        <v>0.088235294117647</v>
      </c>
      <c r="BD6" s="106">
        <v>168000</v>
      </c>
      <c r="BE6" s="107">
        <f>IFERROR(BD6/AZ6,"-")</f>
        <v>1647.0588235294</v>
      </c>
      <c r="BF6" s="108">
        <v>4</v>
      </c>
      <c r="BG6" s="108">
        <v>2</v>
      </c>
      <c r="BH6" s="108">
        <v>3</v>
      </c>
      <c r="BI6" s="109">
        <v>930</v>
      </c>
      <c r="BJ6" s="110">
        <f>IF(K6=0,"",IF(BI6=0,"",(BI6/K6)))</f>
        <v>0.54385964912281</v>
      </c>
      <c r="BK6" s="111">
        <v>63</v>
      </c>
      <c r="BL6" s="112">
        <f>IFERROR(BK6/BI6,"-")</f>
        <v>0.067741935483871</v>
      </c>
      <c r="BM6" s="113">
        <v>1276000</v>
      </c>
      <c r="BN6" s="114">
        <f>IFERROR(BM6/BI6,"-")</f>
        <v>1372.0430107527</v>
      </c>
      <c r="BO6" s="115">
        <v>24</v>
      </c>
      <c r="BP6" s="115">
        <v>14</v>
      </c>
      <c r="BQ6" s="115">
        <v>25</v>
      </c>
      <c r="BR6" s="116">
        <v>532</v>
      </c>
      <c r="BS6" s="117">
        <f>IF(K6=0,"",IF(BR6=0,"",(BR6/K6)))</f>
        <v>0.31111111111111</v>
      </c>
      <c r="BT6" s="118">
        <v>66</v>
      </c>
      <c r="BU6" s="119">
        <f>IFERROR(BT6/BR6,"-")</f>
        <v>0.12406015037594</v>
      </c>
      <c r="BV6" s="120">
        <v>2012300</v>
      </c>
      <c r="BW6" s="121">
        <f>IFERROR(BV6/BR6,"-")</f>
        <v>3782.5187969925</v>
      </c>
      <c r="BX6" s="122">
        <v>25</v>
      </c>
      <c r="BY6" s="122">
        <v>8</v>
      </c>
      <c r="BZ6" s="122">
        <v>33</v>
      </c>
      <c r="CA6" s="123">
        <v>111</v>
      </c>
      <c r="CB6" s="124">
        <f>IF(K6=0,"",IF(CA6=0,"",(CA6/K6)))</f>
        <v>0.064912280701754</v>
      </c>
      <c r="CC6" s="125">
        <v>13</v>
      </c>
      <c r="CD6" s="126">
        <f>IFERROR(CC6/CA6,"-")</f>
        <v>0.11711711711712</v>
      </c>
      <c r="CE6" s="127">
        <v>639000</v>
      </c>
      <c r="CF6" s="128">
        <f>IFERROR(CE6/CA6,"-")</f>
        <v>5756.7567567568</v>
      </c>
      <c r="CG6" s="129">
        <v>3</v>
      </c>
      <c r="CH6" s="129">
        <v>3</v>
      </c>
      <c r="CI6" s="129">
        <v>7</v>
      </c>
      <c r="CJ6" s="130">
        <v>151</v>
      </c>
      <c r="CK6" s="131">
        <v>4095300</v>
      </c>
      <c r="CL6" s="131">
        <v>465000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0</v>
      </c>
      <c r="I7" s="78">
        <v>0</v>
      </c>
      <c r="J7" s="78">
        <v>2</v>
      </c>
      <c r="K7" s="79">
        <v>0</v>
      </c>
      <c r="L7" s="80">
        <f>IFERROR(K7/J7,"-")</f>
        <v>0</v>
      </c>
      <c r="M7" s="78">
        <v>0</v>
      </c>
      <c r="N7" s="78">
        <v>0</v>
      </c>
      <c r="O7" s="80" t="str">
        <f>IFERROR(M7/(K7),"-")</f>
        <v>-</v>
      </c>
      <c r="P7" s="81" t="str">
        <f>IFERROR(G7/SUM(K7:K7),"-")</f>
        <v>-</v>
      </c>
      <c r="Q7" s="82">
        <v>0</v>
      </c>
      <c r="R7" s="80" t="str">
        <f>IF(K7=0,"-",Q7/K7)</f>
        <v>-</v>
      </c>
      <c r="S7" s="212"/>
      <c r="T7" s="213" t="str">
        <f>IFERROR(S7/K7,"-")</f>
        <v>-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 t="str">
        <f>IF(K7=0,"",IF(Y7=0,"",(Y7/K7)))</f>
        <v/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 t="str">
        <f>IF(K7=0,"",IF(AH7=0,"",(AH7/K7)))</f>
        <v/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 t="str">
        <f>IF(K7=0,"",IF(AQ7=0,"",(AQ7/K7)))</f>
        <v/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 t="str">
        <f>IF(K7=0,"",IF(AZ7=0,"",(AZ7/K7)))</f>
        <v/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 t="str">
        <f>IF(K7=0,"",IF(BI7=0,"",(BI7/K7)))</f>
        <v/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 t="str">
        <f>IF(K7=0,"",IF(BR7=0,"",(BR7/K7)))</f>
        <v/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 t="str">
        <f>IF(K7=0,"",IF(CA7=0,"",(CA7/K7)))</f>
        <v/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8256867</v>
      </c>
      <c r="H10" s="151">
        <f>SUM(H6:H9)</f>
        <v>2997</v>
      </c>
      <c r="I10" s="151">
        <f>SUM(I6:I9)</f>
        <v>0</v>
      </c>
      <c r="J10" s="151">
        <f>SUM(J6:J9)</f>
        <v>290407</v>
      </c>
      <c r="K10" s="151">
        <f>SUM(K6:K9)</f>
        <v>1710</v>
      </c>
      <c r="L10" s="153">
        <f>IFERROR(K10/J10,"-")</f>
        <v>0.0058882878167537</v>
      </c>
      <c r="M10" s="154">
        <f>SUM(M6:M9)</f>
        <v>35</v>
      </c>
      <c r="N10" s="154">
        <f>SUM(N6:N9)</f>
        <v>703</v>
      </c>
      <c r="O10" s="153">
        <f>IFERROR(M10/K10,"-")</f>
        <v>0.02046783625731</v>
      </c>
      <c r="P10" s="155">
        <f>IFERROR(G10/K10,"-")</f>
        <v>4828.5771929825</v>
      </c>
      <c r="Q10" s="156">
        <f>SUM(Q6:Q9)</f>
        <v>151</v>
      </c>
      <c r="R10" s="153">
        <f>IFERROR(Q10/K10,"-")</f>
        <v>0.088304093567251</v>
      </c>
      <c r="S10" s="210">
        <f>SUM(S6:S9)</f>
        <v>4095300</v>
      </c>
      <c r="T10" s="210">
        <f>IFERROR(S10/K10,"-")</f>
        <v>2394.9122807018</v>
      </c>
      <c r="U10" s="210">
        <f>IFERROR(S10/Q10,"-")</f>
        <v>27121.19205298</v>
      </c>
      <c r="V10" s="210">
        <f>S10-G10</f>
        <v>-4161567</v>
      </c>
      <c r="W10" s="157">
        <f>S10/G10</f>
        <v>0.49598715832531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