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<sst xmlns="http://schemas.openxmlformats.org/spreadsheetml/2006/main" uniqueCount="63">
  <si>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</si>
  <si>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</si>
  <si>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</si>
  <si>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</si>
  <si>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</si>
  <si>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</si>
  <si>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</si>
  <si>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</si>
  <si>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</si>
  <si>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</si>
  <si>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</si>
  <si>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</si>
  <si>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</si>
  <si>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</si>
  <si>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</si>
  <si>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</si>
  <si>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</si>
  <si>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</si>
  <si>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</si>
  <si>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</si>
  <si>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</si>
  <si>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</si>
  <si>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</si>
  <si>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</si>
  <si>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07月</t>
  </si>
  <si>
    <t>蜜と月</t>
  </si>
  <si>
    <t>最終更新日</t>
  </si>
  <si>
    <t>10月31日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</si>
  <si>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</si>
  <si>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</si>
  <si>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</si>
  <si>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</si>
  <si>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</si>
  <si>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</si>
  <si>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</si>
  <si>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</si>
  <si>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</si>
  <si>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</si>
  <si>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</si>
  <si>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</si>
  <si>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</si>
  <si>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</si>
  <si>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</si>
  <si>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</si>
  <si>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</si>
  <si>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</si>
  <si>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</si>
  <si>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</si>
  <si>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</si>
  <si>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</si>
  <si>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</si>
  <si>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</si>
  <si>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</si>
  <si>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</si>
  <si>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</si>
  <si>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</si>
  <si>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</si>
  <si>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</si>
  <si>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</si>
  <si>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7/1～7/31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</si>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</sst>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2</v>
      </c>
      <c r="D6" s="198">
        <v>10386123</v>
      </c>
      <c r="E6" s="34">
        <v>5133</v>
      </c>
      <c r="F6" s="34">
        <v>0</v>
      </c>
      <c r="G6" s="34">
        <v>401327</v>
      </c>
      <c r="H6" s="41">
        <v>2939</v>
      </c>
      <c r="I6" s="42">
        <v>67</v>
      </c>
      <c r="J6" s="45">
        <f>H6+I6</f>
        <v>3006</v>
      </c>
      <c r="K6" s="35">
        <f>IFERROR(J6/G6,"-")</f>
        <v>0.0074901514226553</v>
      </c>
      <c r="L6" s="34">
        <v>78</v>
      </c>
      <c r="M6" s="34">
        <v>1248</v>
      </c>
      <c r="N6" s="35">
        <f>IFERROR(L6/J6,"-")</f>
        <v>0.025948103792415</v>
      </c>
      <c r="O6" s="36">
        <f>IFERROR(D6/J6,"-")</f>
        <v>3455.130738523</v>
      </c>
      <c r="P6" s="37">
        <v>286</v>
      </c>
      <c r="Q6" s="35">
        <f>IFERROR(P6/J6,"-")</f>
        <v>0.095143047238856</v>
      </c>
      <c r="R6" s="203">
        <v>11845740</v>
      </c>
      <c r="S6" s="204">
        <f>IFERROR(R6/J6,"-")</f>
        <v>3940.6986027944</v>
      </c>
      <c r="T6" s="204">
        <f>IFERROR(R6/P6,"-")</f>
        <v>41418.671328671</v>
      </c>
      <c r="U6" s="198">
        <f>IFERROR(R6-D6,"-")</f>
        <v>1459617</v>
      </c>
      <c r="V6" s="38">
        <f>R6/D6</f>
        <v>1.1405353085073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10386123</v>
      </c>
      <c r="E9" s="21">
        <f>SUM(E6:E7)</f>
        <v>5133</v>
      </c>
      <c r="F9" s="21">
        <f>SUM(F6:F7)</f>
        <v>0</v>
      </c>
      <c r="G9" s="21">
        <f>SUM(G6:G7)</f>
        <v>401327</v>
      </c>
      <c r="H9" s="21">
        <f>SUM(H6:H7)</f>
        <v>2939</v>
      </c>
      <c r="I9" s="21">
        <f>SUM(I6:I7)</f>
        <v>67</v>
      </c>
      <c r="J9" s="21">
        <f>SUM(J6:J7)</f>
        <v>3006</v>
      </c>
      <c r="K9" s="22">
        <f>IFERROR(J9/G9,"-")</f>
        <v>0.0074901514226553</v>
      </c>
      <c r="L9" s="31">
        <f>SUM(L6:L7)</f>
        <v>78</v>
      </c>
      <c r="M9" s="31">
        <f>SUM(M6:M7)</f>
        <v>1248</v>
      </c>
      <c r="N9" s="22">
        <f>IFERROR(L9/J9,"-")</f>
        <v>0.025948103792415</v>
      </c>
      <c r="O9" s="23">
        <f>IFERROR(D9/J9,"-")</f>
        <v>3455.130738523</v>
      </c>
      <c r="P9" s="24">
        <f>SUM(P6:P7)</f>
        <v>286</v>
      </c>
      <c r="Q9" s="22">
        <f>IFERROR(P9/J9,"-")</f>
        <v>0.095143047238856</v>
      </c>
      <c r="R9" s="201">
        <f>SUM(R6:R7)</f>
        <v>11845740</v>
      </c>
      <c r="S9" s="201">
        <f>IFERROR(R9/J9,"-")</f>
        <v>3940.6986027944</v>
      </c>
      <c r="T9" s="201">
        <f>IFERROR(P9/P9,"-")</f>
        <v>1</v>
      </c>
      <c r="U9" s="201">
        <f>SUM(U6:U7)</f>
        <v>1459617</v>
      </c>
      <c r="V9" s="25">
        <f>IFERROR(R9/D9,"-")</f>
        <v>1.1405353085073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1.1470385465428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10009899</v>
      </c>
      <c r="H6" s="78">
        <v>4729</v>
      </c>
      <c r="I6" s="78">
        <v>0</v>
      </c>
      <c r="J6" s="78">
        <v>393149</v>
      </c>
      <c r="K6" s="79">
        <v>2763</v>
      </c>
      <c r="L6" s="80">
        <f>IFERROR(K6/J6,"-")</f>
        <v>0.0070278698406965</v>
      </c>
      <c r="M6" s="78">
        <v>74</v>
      </c>
      <c r="N6" s="78">
        <v>1143</v>
      </c>
      <c r="O6" s="80">
        <f>IFERROR(M6/(K6),"-")</f>
        <v>0.026782482808541</v>
      </c>
      <c r="P6" s="81">
        <f>IFERROR(G6/SUM(K6:K6),"-")</f>
        <v>3622.8371335505</v>
      </c>
      <c r="Q6" s="82">
        <v>272</v>
      </c>
      <c r="R6" s="80">
        <f>IF(K6=0,"-",Q6/K6)</f>
        <v>0.098443720593558</v>
      </c>
      <c r="S6" s="212">
        <v>11481740</v>
      </c>
      <c r="T6" s="213">
        <f>IFERROR(S6/K6,"-")</f>
        <v>4155.533840029</v>
      </c>
      <c r="U6" s="213">
        <f>IFERROR(S6/Q6,"-")</f>
        <v>42212.279411765</v>
      </c>
      <c r="V6" s="207">
        <f>SUM(S6:S6)-SUM(G6:G6)</f>
        <v>1471841</v>
      </c>
      <c r="W6" s="84">
        <f>SUM(S6:S6)/SUM(G6:G6)</f>
        <v>1.1470385465428</v>
      </c>
      <c r="Y6" s="85">
        <v>3</v>
      </c>
      <c r="Z6" s="86">
        <f>IF(K6=0,"",IF(Y6=0,"",(Y6/K6)))</f>
        <v>0.001085776330076</v>
      </c>
      <c r="AA6" s="85"/>
      <c r="AB6" s="87">
        <f>IFERROR(AA6/Y6,"-")</f>
        <v>0</v>
      </c>
      <c r="AC6" s="88"/>
      <c r="AD6" s="89">
        <f>IFERROR(AC6/Y6,"-")</f>
        <v>0</v>
      </c>
      <c r="AE6" s="90"/>
      <c r="AF6" s="90"/>
      <c r="AG6" s="90"/>
      <c r="AH6" s="91">
        <v>4</v>
      </c>
      <c r="AI6" s="92">
        <f>IF(K6=0,"",IF(AH6=0,"",(AH6/K6)))</f>
        <v>0.0014477017734347</v>
      </c>
      <c r="AJ6" s="91"/>
      <c r="AK6" s="93">
        <f>IFERROR(AJ6/AH6,"-")</f>
        <v>0</v>
      </c>
      <c r="AL6" s="94"/>
      <c r="AM6" s="95">
        <f>IFERROR(AL6/AH6,"-")</f>
        <v>0</v>
      </c>
      <c r="AN6" s="96"/>
      <c r="AO6" s="96"/>
      <c r="AP6" s="96"/>
      <c r="AQ6" s="97">
        <v>46</v>
      </c>
      <c r="AR6" s="98">
        <f>IF(K6=0,"",IF(AQ6=0,"",(AQ6/K6)))</f>
        <v>0.016648570394499</v>
      </c>
      <c r="AS6" s="97">
        <v>2</v>
      </c>
      <c r="AT6" s="99">
        <f>IFERROR(AS6/AQ6,"-")</f>
        <v>0.043478260869565</v>
      </c>
      <c r="AU6" s="100">
        <v>40000</v>
      </c>
      <c r="AV6" s="101">
        <f>IFERROR(AU6/AQ6,"-")</f>
        <v>869.5652173913</v>
      </c>
      <c r="AW6" s="102"/>
      <c r="AX6" s="102">
        <v>1</v>
      </c>
      <c r="AY6" s="102">
        <v>1</v>
      </c>
      <c r="AZ6" s="103">
        <v>146</v>
      </c>
      <c r="BA6" s="104">
        <f>IF(K6=0,"",IF(AZ6=0,"",(AZ6/K6)))</f>
        <v>0.052841114730366</v>
      </c>
      <c r="BB6" s="103">
        <v>6</v>
      </c>
      <c r="BC6" s="105">
        <f>IFERROR(BB6/AZ6,"-")</f>
        <v>0.041095890410959</v>
      </c>
      <c r="BD6" s="106">
        <v>27000</v>
      </c>
      <c r="BE6" s="107">
        <f>IFERROR(BD6/AZ6,"-")</f>
        <v>184.93150684932</v>
      </c>
      <c r="BF6" s="108">
        <v>5</v>
      </c>
      <c r="BG6" s="108">
        <v>1</v>
      </c>
      <c r="BH6" s="108"/>
      <c r="BI6" s="109">
        <v>1510</v>
      </c>
      <c r="BJ6" s="110">
        <f>IF(K6=0,"",IF(BI6=0,"",(BI6/K6)))</f>
        <v>0.54650741947159</v>
      </c>
      <c r="BK6" s="111">
        <v>123</v>
      </c>
      <c r="BL6" s="112">
        <f>IFERROR(BK6/BI6,"-")</f>
        <v>0.081456953642384</v>
      </c>
      <c r="BM6" s="113">
        <v>4729740</v>
      </c>
      <c r="BN6" s="114">
        <f>IFERROR(BM6/BI6,"-")</f>
        <v>3132.2781456954</v>
      </c>
      <c r="BO6" s="115">
        <v>59</v>
      </c>
      <c r="BP6" s="115">
        <v>20</v>
      </c>
      <c r="BQ6" s="115">
        <v>44</v>
      </c>
      <c r="BR6" s="116">
        <v>925</v>
      </c>
      <c r="BS6" s="117">
        <f>IF(K6=0,"",IF(BR6=0,"",(BR6/K6)))</f>
        <v>0.33478103510677</v>
      </c>
      <c r="BT6" s="118">
        <v>114</v>
      </c>
      <c r="BU6" s="119">
        <f>IFERROR(BT6/BR6,"-")</f>
        <v>0.12324324324324</v>
      </c>
      <c r="BV6" s="120">
        <v>5573000</v>
      </c>
      <c r="BW6" s="121">
        <f>IFERROR(BV6/BR6,"-")</f>
        <v>6024.8648648649</v>
      </c>
      <c r="BX6" s="122">
        <v>36</v>
      </c>
      <c r="BY6" s="122">
        <v>17</v>
      </c>
      <c r="BZ6" s="122">
        <v>61</v>
      </c>
      <c r="CA6" s="123">
        <v>129</v>
      </c>
      <c r="CB6" s="124">
        <f>IF(K6=0,"",IF(CA6=0,"",(CA6/K6)))</f>
        <v>0.046688382193268</v>
      </c>
      <c r="CC6" s="125">
        <v>27</v>
      </c>
      <c r="CD6" s="126">
        <f>IFERROR(CC6/CA6,"-")</f>
        <v>0.2093023255814</v>
      </c>
      <c r="CE6" s="127">
        <v>1112000</v>
      </c>
      <c r="CF6" s="128">
        <f>IFERROR(CE6/CA6,"-")</f>
        <v>8620.1550387597</v>
      </c>
      <c r="CG6" s="129">
        <v>9</v>
      </c>
      <c r="CH6" s="129">
        <v>4</v>
      </c>
      <c r="CI6" s="129">
        <v>14</v>
      </c>
      <c r="CJ6" s="130">
        <v>272</v>
      </c>
      <c r="CK6" s="131">
        <v>11481740</v>
      </c>
      <c r="CL6" s="131">
        <v>890000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76">
        <f>W7</f>
        <v>0.96750871821043</v>
      </c>
      <c r="B7" s="214" t="s">
        <v>60</v>
      </c>
      <c r="C7" s="214"/>
      <c r="D7" s="214"/>
      <c r="E7" s="77" t="s">
        <v>61</v>
      </c>
      <c r="F7" s="77" t="s">
        <v>59</v>
      </c>
      <c r="G7" s="207">
        <v>376224</v>
      </c>
      <c r="H7" s="78">
        <v>404</v>
      </c>
      <c r="I7" s="78">
        <v>0</v>
      </c>
      <c r="J7" s="78">
        <v>8178</v>
      </c>
      <c r="K7" s="79">
        <v>243</v>
      </c>
      <c r="L7" s="80">
        <f>IFERROR(K7/J7,"-")</f>
        <v>0.02971386647102</v>
      </c>
      <c r="M7" s="78">
        <v>4</v>
      </c>
      <c r="N7" s="78">
        <v>105</v>
      </c>
      <c r="O7" s="80">
        <f>IFERROR(M7/(K7),"-")</f>
        <v>0.016460905349794</v>
      </c>
      <c r="P7" s="81">
        <f>IFERROR(G7/SUM(K7:K7),"-")</f>
        <v>1548.2469135802</v>
      </c>
      <c r="Q7" s="82">
        <v>14</v>
      </c>
      <c r="R7" s="80">
        <f>IF(K7=0,"-",Q7/K7)</f>
        <v>0.05761316872428</v>
      </c>
      <c r="S7" s="212">
        <v>364000</v>
      </c>
      <c r="T7" s="213">
        <f>IFERROR(S7/K7,"-")</f>
        <v>1497.9423868313</v>
      </c>
      <c r="U7" s="213">
        <f>IFERROR(S7/Q7,"-")</f>
        <v>26000</v>
      </c>
      <c r="V7" s="207">
        <f>SUM(S7:S7)-SUM(G7:G7)</f>
        <v>-12224</v>
      </c>
      <c r="W7" s="84">
        <f>SUM(S7:S7)/SUM(G7:G7)</f>
        <v>0.96750871821043</v>
      </c>
      <c r="Y7" s="85">
        <v>7</v>
      </c>
      <c r="Z7" s="86">
        <f>IF(K7=0,"",IF(Y7=0,"",(Y7/K7)))</f>
        <v>0.02880658436214</v>
      </c>
      <c r="AA7" s="85"/>
      <c r="AB7" s="87">
        <f>IFERROR(AA7/Y7,"-")</f>
        <v>0</v>
      </c>
      <c r="AC7" s="88"/>
      <c r="AD7" s="89">
        <f>IFERROR(AC7/Y7,"-")</f>
        <v>0</v>
      </c>
      <c r="AE7" s="90"/>
      <c r="AF7" s="90"/>
      <c r="AG7" s="90"/>
      <c r="AH7" s="91">
        <v>36</v>
      </c>
      <c r="AI7" s="92">
        <f>IF(K7=0,"",IF(AH7=0,"",(AH7/K7)))</f>
        <v>0.14814814814815</v>
      </c>
      <c r="AJ7" s="91"/>
      <c r="AK7" s="93">
        <f>IFERROR(AJ7/AH7,"-")</f>
        <v>0</v>
      </c>
      <c r="AL7" s="94"/>
      <c r="AM7" s="95">
        <f>IFERROR(AL7/AH7,"-")</f>
        <v>0</v>
      </c>
      <c r="AN7" s="96"/>
      <c r="AO7" s="96"/>
      <c r="AP7" s="96"/>
      <c r="AQ7" s="97">
        <v>24</v>
      </c>
      <c r="AR7" s="98">
        <f>IF(K7=0,"",IF(AQ7=0,"",(AQ7/K7)))</f>
        <v>0.098765432098765</v>
      </c>
      <c r="AS7" s="97"/>
      <c r="AT7" s="99">
        <f>IFERROR(AS7/AQ7,"-")</f>
        <v>0</v>
      </c>
      <c r="AU7" s="100"/>
      <c r="AV7" s="101">
        <f>IFERROR(AU7/AQ7,"-")</f>
        <v>0</v>
      </c>
      <c r="AW7" s="102"/>
      <c r="AX7" s="102"/>
      <c r="AY7" s="102"/>
      <c r="AZ7" s="103">
        <v>67</v>
      </c>
      <c r="BA7" s="104">
        <f>IF(K7=0,"",IF(AZ7=0,"",(AZ7/K7)))</f>
        <v>0.27572016460905</v>
      </c>
      <c r="BB7" s="103">
        <v>3</v>
      </c>
      <c r="BC7" s="105">
        <f>IFERROR(BB7/AZ7,"-")</f>
        <v>0.044776119402985</v>
      </c>
      <c r="BD7" s="106">
        <v>13000</v>
      </c>
      <c r="BE7" s="107">
        <f>IFERROR(BD7/AZ7,"-")</f>
        <v>194.02985074627</v>
      </c>
      <c r="BF7" s="108">
        <v>3</v>
      </c>
      <c r="BG7" s="108"/>
      <c r="BH7" s="108"/>
      <c r="BI7" s="109">
        <v>75</v>
      </c>
      <c r="BJ7" s="110">
        <f>IF(K7=0,"",IF(BI7=0,"",(BI7/K7)))</f>
        <v>0.30864197530864</v>
      </c>
      <c r="BK7" s="111">
        <v>6</v>
      </c>
      <c r="BL7" s="112">
        <f>IFERROR(BK7/BI7,"-")</f>
        <v>0.08</v>
      </c>
      <c r="BM7" s="113">
        <v>316000</v>
      </c>
      <c r="BN7" s="114">
        <f>IFERROR(BM7/BI7,"-")</f>
        <v>4213.3333333333</v>
      </c>
      <c r="BO7" s="115">
        <v>2</v>
      </c>
      <c r="BP7" s="115">
        <v>1</v>
      </c>
      <c r="BQ7" s="115">
        <v>3</v>
      </c>
      <c r="BR7" s="116">
        <v>29</v>
      </c>
      <c r="BS7" s="117">
        <f>IF(K7=0,"",IF(BR7=0,"",(BR7/K7)))</f>
        <v>0.11934156378601</v>
      </c>
      <c r="BT7" s="118">
        <v>4</v>
      </c>
      <c r="BU7" s="119">
        <f>IFERROR(BT7/BR7,"-")</f>
        <v>0.13793103448276</v>
      </c>
      <c r="BV7" s="120">
        <v>30000</v>
      </c>
      <c r="BW7" s="121">
        <f>IFERROR(BV7/BR7,"-")</f>
        <v>1034.4827586207</v>
      </c>
      <c r="BX7" s="122">
        <v>2</v>
      </c>
      <c r="BY7" s="122">
        <v>1</v>
      </c>
      <c r="BZ7" s="122">
        <v>1</v>
      </c>
      <c r="CA7" s="123">
        <v>5</v>
      </c>
      <c r="CB7" s="124">
        <f>IF(K7=0,"",IF(CA7=0,"",(CA7/K7)))</f>
        <v>0.020576131687243</v>
      </c>
      <c r="CC7" s="125">
        <v>1</v>
      </c>
      <c r="CD7" s="126">
        <f>IFERROR(CC7/CA7,"-")</f>
        <v>0.2</v>
      </c>
      <c r="CE7" s="127">
        <v>5000</v>
      </c>
      <c r="CF7" s="128">
        <f>IFERROR(CE7/CA7,"-")</f>
        <v>1000</v>
      </c>
      <c r="CG7" s="129">
        <v>1</v>
      </c>
      <c r="CH7" s="129"/>
      <c r="CI7" s="129"/>
      <c r="CJ7" s="130">
        <v>14</v>
      </c>
      <c r="CK7" s="131">
        <v>364000</v>
      </c>
      <c r="CL7" s="131">
        <v>260000</v>
      </c>
      <c r="CM7" s="131"/>
      <c r="CN7" s="132" t="str">
        <f>IF(AND(CL7=0,CM7=0),"",IF(AND(CL7&lt;=100000,CM7&lt;=100000),"",IF(CL7/CK7&gt;0.7,"男高",IF(CM7/CK7&gt;0.7,"女高",""))))</f>
        <v>男高</v>
      </c>
    </row>
    <row r="8" spans="1:94">
      <c r="A8" s="133"/>
      <c r="B8" s="53"/>
      <c r="C8" s="134"/>
      <c r="D8" s="135"/>
      <c r="E8" s="77"/>
      <c r="F8" s="77"/>
      <c r="G8" s="208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74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133"/>
      <c r="B9" s="147"/>
      <c r="C9" s="78"/>
      <c r="D9" s="78"/>
      <c r="E9" s="148"/>
      <c r="F9" s="149"/>
      <c r="G9" s="209"/>
      <c r="H9" s="136"/>
      <c r="I9" s="136"/>
      <c r="J9" s="78"/>
      <c r="K9" s="78"/>
      <c r="L9" s="137"/>
      <c r="M9" s="137"/>
      <c r="N9" s="78"/>
      <c r="O9" s="137"/>
      <c r="P9" s="83"/>
      <c r="Q9" s="83"/>
      <c r="R9" s="83"/>
      <c r="S9" s="212"/>
      <c r="T9" s="212"/>
      <c r="U9" s="212"/>
      <c r="V9" s="212"/>
      <c r="W9" s="137"/>
      <c r="X9" s="150"/>
      <c r="Y9" s="138"/>
      <c r="Z9" s="139"/>
      <c r="AA9" s="138"/>
      <c r="AB9" s="140"/>
      <c r="AC9" s="141"/>
      <c r="AD9" s="142"/>
      <c r="AE9" s="143"/>
      <c r="AF9" s="143"/>
      <c r="AG9" s="143"/>
      <c r="AH9" s="138"/>
      <c r="AI9" s="139"/>
      <c r="AJ9" s="138"/>
      <c r="AK9" s="140"/>
      <c r="AL9" s="141"/>
      <c r="AM9" s="142"/>
      <c r="AN9" s="143"/>
      <c r="AO9" s="143"/>
      <c r="AP9" s="143"/>
      <c r="AQ9" s="138"/>
      <c r="AR9" s="139"/>
      <c r="AS9" s="138"/>
      <c r="AT9" s="140"/>
      <c r="AU9" s="141"/>
      <c r="AV9" s="142"/>
      <c r="AW9" s="143"/>
      <c r="AX9" s="143"/>
      <c r="AY9" s="143"/>
      <c r="AZ9" s="138"/>
      <c r="BA9" s="139"/>
      <c r="BB9" s="138"/>
      <c r="BC9" s="140"/>
      <c r="BD9" s="141"/>
      <c r="BE9" s="142"/>
      <c r="BF9" s="143"/>
      <c r="BG9" s="143"/>
      <c r="BH9" s="143"/>
      <c r="BI9" s="75"/>
      <c r="BJ9" s="144"/>
      <c r="BK9" s="138"/>
      <c r="BL9" s="140"/>
      <c r="BM9" s="141"/>
      <c r="BN9" s="142"/>
      <c r="BO9" s="143"/>
      <c r="BP9" s="143"/>
      <c r="BQ9" s="143"/>
      <c r="BR9" s="75"/>
      <c r="BS9" s="144"/>
      <c r="BT9" s="138"/>
      <c r="BU9" s="140"/>
      <c r="BV9" s="141"/>
      <c r="BW9" s="142"/>
      <c r="BX9" s="143"/>
      <c r="BY9" s="143"/>
      <c r="BZ9" s="143"/>
      <c r="CA9" s="75"/>
      <c r="CB9" s="144"/>
      <c r="CC9" s="138"/>
      <c r="CD9" s="140"/>
      <c r="CE9" s="141"/>
      <c r="CF9" s="142"/>
      <c r="CG9" s="143"/>
      <c r="CH9" s="143"/>
      <c r="CI9" s="143"/>
      <c r="CJ9" s="145"/>
      <c r="CK9" s="141"/>
      <c r="CL9" s="141"/>
      <c r="CM9" s="141"/>
      <c r="CN9" s="146"/>
    </row>
    <row r="10" spans="1:94">
      <c r="A10" s="68">
        <f>Z10</f>
        <v/>
      </c>
      <c r="B10" s="151"/>
      <c r="C10" s="151"/>
      <c r="D10" s="151"/>
      <c r="E10" s="152" t="s">
        <v>62</v>
      </c>
      <c r="F10" s="152"/>
      <c r="G10" s="210">
        <f>SUM(G6:G9)</f>
        <v>10386123</v>
      </c>
      <c r="H10" s="151">
        <f>SUM(H6:H9)</f>
        <v>5133</v>
      </c>
      <c r="I10" s="151">
        <f>SUM(I6:I9)</f>
        <v>0</v>
      </c>
      <c r="J10" s="151">
        <f>SUM(J6:J9)</f>
        <v>401327</v>
      </c>
      <c r="K10" s="151">
        <f>SUM(K6:K9)</f>
        <v>3006</v>
      </c>
      <c r="L10" s="153">
        <f>IFERROR(K10/J10,"-")</f>
        <v>0.0074901514226553</v>
      </c>
      <c r="M10" s="154">
        <f>SUM(M6:M9)</f>
        <v>78</v>
      </c>
      <c r="N10" s="154">
        <f>SUM(N6:N9)</f>
        <v>1248</v>
      </c>
      <c r="O10" s="153">
        <f>IFERROR(M10/K10,"-")</f>
        <v>0.025948103792415</v>
      </c>
      <c r="P10" s="155">
        <f>IFERROR(G10/K10,"-")</f>
        <v>3455.130738523</v>
      </c>
      <c r="Q10" s="156">
        <f>SUM(Q6:Q9)</f>
        <v>286</v>
      </c>
      <c r="R10" s="153">
        <f>IFERROR(Q10/K10,"-")</f>
        <v>0.095143047238856</v>
      </c>
      <c r="S10" s="210">
        <f>SUM(S6:S9)</f>
        <v>11845740</v>
      </c>
      <c r="T10" s="210">
        <f>IFERROR(S10/K10,"-")</f>
        <v>3940.6986027944</v>
      </c>
      <c r="U10" s="210">
        <f>IFERROR(S10/Q10,"-")</f>
        <v>41418.671328671</v>
      </c>
      <c r="V10" s="210">
        <f>S10-G10</f>
        <v>1459617</v>
      </c>
      <c r="W10" s="157">
        <f>S10/G10</f>
        <v>1.1405353085073</v>
      </c>
      <c r="X10" s="158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