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<sst xmlns="http://schemas.openxmlformats.org/spreadsheetml/2006/main" uniqueCount="111">
  <si>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</si>
  <si>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</si>
  <si>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</si>
  <si>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</si>
  <si>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</si>
  <si>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</si>
  <si>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</si>
  <si>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</si>
  <si>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</si>
  <si>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</si>
  <si>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</si>
  <si>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</si>
  <si>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</si>
  <si>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</si>
  <si>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</si>
  <si>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</si>
  <si>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</si>
  <si>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</si>
  <si>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</si>
  <si>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</si>
  <si>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</si>
  <si>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</si>
  <si>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</si>
  <si>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</si>
  <si>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</si>
  <si>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オレンジ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</si>
  <si>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</si>
  <si>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</si>
  <si>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</si>
  <si>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</si>
  <si>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</si>
  <si>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</si>
  <si>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</si>
  <si>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</si>
  <si>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</si>
  <si>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</si>
  <si>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</si>
  <si>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</si>
  <si>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</si>
  <si>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</si>
  <si>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</si>
  <si>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</si>
  <si>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</si>
  <si>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</si>
  <si>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</si>
  <si>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</si>
  <si>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</si>
  <si>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</si>
  <si>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</si>
  <si>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</si>
  <si>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</si>
  <si>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</si>
  <si>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</si>
  <si>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</si>
  <si>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</si>
  <si>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</si>
  <si>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</si>
  <si>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</si>
  <si>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</si>
  <si>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</si>
  <si>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ks961</t>
  </si>
  <si>
    <t>DVDパッケージ＿ストーリー版（黒木玲香）</t>
  </si>
  <si>
    <t>え美熟女が</t>
  </si>
  <si>
    <t>TOP</t>
  </si>
  <si>
    <t>スポーツ報知関東</t>
  </si>
  <si>
    <t>全5段つかみ4回</t>
  </si>
  <si>
    <t>ks962</t>
  </si>
  <si>
    <t>空電</t>
  </si>
  <si>
    <t>ks963</t>
  </si>
  <si>
    <t>右女9（黒木玲香）</t>
  </si>
  <si>
    <t>中年の男女が出会える昭和世代専門の出会い場</t>
  </si>
  <si>
    <t>ks964</t>
  </si>
  <si>
    <t>ks965</t>
  </si>
  <si>
    <t>コンパニオン版（黒木玲香）</t>
  </si>
  <si>
    <t>人生で一度は訪れたい出会いの老舗〇〇</t>
  </si>
  <si>
    <t>ks966</t>
  </si>
  <si>
    <t>ks967</t>
  </si>
  <si>
    <t>デリヘル版3（黒木玲香）</t>
  </si>
  <si>
    <t>中年の楽園好みの熟女と出会い放題</t>
  </si>
  <si>
    <t>ks968</t>
  </si>
  <si>
    <t>ks969</t>
  </si>
  <si>
    <t>右女3（黒木玲香）</t>
  </si>
  <si>
    <t>もう50代の熟女だけど</t>
  </si>
  <si>
    <t>スポニチ関西</t>
  </si>
  <si>
    <t>半2段つかみ20段保証</t>
  </si>
  <si>
    <t>20段保証</t>
  </si>
  <si>
    <t>ks970</t>
  </si>
  <si>
    <t>ks971</t>
  </si>
  <si>
    <t>いろいろな疑問版（黒木玲香）</t>
  </si>
  <si>
    <t>登録すればわかります</t>
  </si>
  <si>
    <t>ks972</t>
  </si>
  <si>
    <t>ks973</t>
  </si>
  <si>
    <t>再婚&amp;理解者版（黒木玲香）</t>
  </si>
  <si>
    <t>再婚&amp;理解者</t>
  </si>
  <si>
    <t>ks974</t>
  </si>
  <si>
    <t>ks975</t>
  </si>
  <si>
    <t>旧デイリー風（黒木玲香）</t>
  </si>
  <si>
    <t>ks976</t>
  </si>
  <si>
    <t>ks977</t>
  </si>
  <si>
    <t>サンスポ関東</t>
  </si>
  <si>
    <t>終面全5段つかみ10段保証</t>
  </si>
  <si>
    <t>10段保証</t>
  </si>
  <si>
    <t>ks978</t>
  </si>
  <si>
    <t>デリヘル版2（黒木玲香）</t>
  </si>
  <si>
    <t>ks980</t>
  </si>
  <si>
    <t>(空電共通)</t>
  </si>
  <si>
    <t>ks981</t>
  </si>
  <si>
    <t>サンスポ関西</t>
  </si>
  <si>
    <t>ks982</t>
  </si>
  <si>
    <t>ks984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</si>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</sst>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22</v>
      </c>
      <c r="D6" s="180">
        <v>1494000</v>
      </c>
      <c r="E6" s="79">
        <v>571</v>
      </c>
      <c r="F6" s="79">
        <v>235</v>
      </c>
      <c r="G6" s="79">
        <v>721</v>
      </c>
      <c r="H6" s="89">
        <v>116</v>
      </c>
      <c r="I6" s="90">
        <v>0</v>
      </c>
      <c r="J6" s="143">
        <f>H6+I6</f>
        <v>116</v>
      </c>
      <c r="K6" s="80">
        <f>IFERROR(J6/G6,"-")</f>
        <v>0.16088765603329</v>
      </c>
      <c r="L6" s="79">
        <v>5</v>
      </c>
      <c r="M6" s="79">
        <v>39</v>
      </c>
      <c r="N6" s="80">
        <f>IFERROR(L6/J6,"-")</f>
        <v>0.043103448275862</v>
      </c>
      <c r="O6" s="81">
        <f>IFERROR(D6/J6,"-")</f>
        <v>12879.310344828</v>
      </c>
      <c r="P6" s="82">
        <v>15</v>
      </c>
      <c r="Q6" s="80">
        <f>IFERROR(P6/J6,"-")</f>
        <v>0.12931034482759</v>
      </c>
      <c r="R6" s="185">
        <v>551000</v>
      </c>
      <c r="S6" s="186">
        <f>IFERROR(R6/J6,"-")</f>
        <v>4750</v>
      </c>
      <c r="T6" s="186">
        <f>IFERROR(R6/P6,"-")</f>
        <v>36733.333333333</v>
      </c>
      <c r="U6" s="180">
        <f>IFERROR(R6-D6,"-")</f>
        <v>-943000</v>
      </c>
      <c r="V6" s="83">
        <f>R6/D6</f>
        <v>0.36880856760375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1494000</v>
      </c>
      <c r="E9" s="41">
        <f>SUM(E6:E7)</f>
        <v>571</v>
      </c>
      <c r="F9" s="41">
        <f>SUM(F6:F7)</f>
        <v>235</v>
      </c>
      <c r="G9" s="41">
        <f>SUM(G6:G7)</f>
        <v>721</v>
      </c>
      <c r="H9" s="41">
        <f>SUM(H6:H7)</f>
        <v>116</v>
      </c>
      <c r="I9" s="41">
        <f>SUM(I6:I7)</f>
        <v>0</v>
      </c>
      <c r="J9" s="41">
        <f>SUM(J6:J7)</f>
        <v>116</v>
      </c>
      <c r="K9" s="42">
        <f>IFERROR(J9/G9,"-")</f>
        <v>0.16088765603329</v>
      </c>
      <c r="L9" s="76">
        <f>SUM(L6:L7)</f>
        <v>5</v>
      </c>
      <c r="M9" s="76">
        <f>SUM(M6:M7)</f>
        <v>39</v>
      </c>
      <c r="N9" s="42">
        <f>IFERROR(L9/J9,"-")</f>
        <v>0.043103448275862</v>
      </c>
      <c r="O9" s="43">
        <f>IFERROR(D9/J9,"-")</f>
        <v>12879.310344828</v>
      </c>
      <c r="P9" s="44">
        <f>SUM(P6:P7)</f>
        <v>15</v>
      </c>
      <c r="Q9" s="42">
        <f>IFERROR(P9/J9,"-")</f>
        <v>0.12931034482759</v>
      </c>
      <c r="R9" s="183">
        <f>SUM(R6:R7)</f>
        <v>551000</v>
      </c>
      <c r="S9" s="183">
        <f>IFERROR(R9/J9,"-")</f>
        <v>4750</v>
      </c>
      <c r="T9" s="183">
        <f>IFERROR(R9/P9,"-")</f>
        <v>36733.333333333</v>
      </c>
      <c r="U9" s="183">
        <f>SUM(U6:U7)</f>
        <v>-943000</v>
      </c>
      <c r="V9" s="45">
        <f>IFERROR(R9/D9,"-")</f>
        <v>0.36880856760375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0.72872340425532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/>
      <c r="J6" s="180">
        <v>564000</v>
      </c>
      <c r="K6" s="79">
        <v>11</v>
      </c>
      <c r="L6" s="79">
        <v>0</v>
      </c>
      <c r="M6" s="79">
        <v>26</v>
      </c>
      <c r="N6" s="89">
        <v>4</v>
      </c>
      <c r="O6" s="90">
        <v>0</v>
      </c>
      <c r="P6" s="91">
        <f>N6+O6</f>
        <v>4</v>
      </c>
      <c r="Q6" s="80">
        <f>IFERROR(P6/M6,"-")</f>
        <v>0.15384615384615</v>
      </c>
      <c r="R6" s="79">
        <v>0</v>
      </c>
      <c r="S6" s="79">
        <v>2</v>
      </c>
      <c r="T6" s="80">
        <f>IFERROR(R6/(P6),"-")</f>
        <v>0</v>
      </c>
      <c r="U6" s="186">
        <f>IFERROR(J6/SUM(N6:O13),"-")</f>
        <v>22560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SUM(X6:X13)-SUM(J6:J13)</f>
        <v>-153000</v>
      </c>
      <c r="AB6" s="83">
        <f>SUM(X6:X13)/SUM(J6:J13)</f>
        <v>0.72872340425532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66</v>
      </c>
      <c r="C7" s="189"/>
      <c r="D7" s="189" t="s">
        <v>61</v>
      </c>
      <c r="E7" s="189" t="s">
        <v>62</v>
      </c>
      <c r="F7" s="189" t="s">
        <v>67</v>
      </c>
      <c r="G7" s="88"/>
      <c r="H7" s="88"/>
      <c r="I7" s="88"/>
      <c r="J7" s="180"/>
      <c r="K7" s="79">
        <v>18</v>
      </c>
      <c r="L7" s="79">
        <v>17</v>
      </c>
      <c r="M7" s="79">
        <v>1</v>
      </c>
      <c r="N7" s="89">
        <v>2</v>
      </c>
      <c r="O7" s="90">
        <v>0</v>
      </c>
      <c r="P7" s="91">
        <f>N7+O7</f>
        <v>2</v>
      </c>
      <c r="Q7" s="80">
        <f>IFERROR(P7/M7,"-")</f>
        <v>2</v>
      </c>
      <c r="R7" s="79">
        <v>0</v>
      </c>
      <c r="S7" s="79">
        <v>0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2</v>
      </c>
      <c r="BX7" s="125">
        <f>IF(P7=0,"",IF(BW7=0,"",(BW7/P7)))</f>
        <v>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68</v>
      </c>
      <c r="C8" s="189"/>
      <c r="D8" s="189" t="s">
        <v>69</v>
      </c>
      <c r="E8" s="189" t="s">
        <v>70</v>
      </c>
      <c r="F8" s="189" t="s">
        <v>63</v>
      </c>
      <c r="G8" s="88" t="s">
        <v>64</v>
      </c>
      <c r="H8" s="88" t="s">
        <v>65</v>
      </c>
      <c r="I8" s="88"/>
      <c r="J8" s="180"/>
      <c r="K8" s="79">
        <v>9</v>
      </c>
      <c r="L8" s="79">
        <v>0</v>
      </c>
      <c r="M8" s="79">
        <v>19</v>
      </c>
      <c r="N8" s="89">
        <v>4</v>
      </c>
      <c r="O8" s="90">
        <v>0</v>
      </c>
      <c r="P8" s="91">
        <f>N8+O8</f>
        <v>4</v>
      </c>
      <c r="Q8" s="80">
        <f>IFERROR(P8/M8,"-")</f>
        <v>0.21052631578947</v>
      </c>
      <c r="R8" s="79">
        <v>1</v>
      </c>
      <c r="S8" s="79">
        <v>1</v>
      </c>
      <c r="T8" s="80">
        <f>IFERROR(R8/(P8),"-")</f>
        <v>0.25</v>
      </c>
      <c r="U8" s="186"/>
      <c r="V8" s="82">
        <v>3</v>
      </c>
      <c r="W8" s="80">
        <f>IF(P8=0,"-",V8/P8)</f>
        <v>0.75</v>
      </c>
      <c r="X8" s="185">
        <v>222000</v>
      </c>
      <c r="Y8" s="186">
        <f>IFERROR(X8/P8,"-")</f>
        <v>55500</v>
      </c>
      <c r="Z8" s="186">
        <f>IFERROR(X8/V8,"-")</f>
        <v>74000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0.5</v>
      </c>
      <c r="BP8" s="119">
        <v>2</v>
      </c>
      <c r="BQ8" s="120">
        <f>IFERROR(BP8/BN8,"-")</f>
        <v>1</v>
      </c>
      <c r="BR8" s="121">
        <v>22000</v>
      </c>
      <c r="BS8" s="122">
        <f>IFERROR(BR8/BN8,"-")</f>
        <v>11000</v>
      </c>
      <c r="BT8" s="123">
        <v>1</v>
      </c>
      <c r="BU8" s="123"/>
      <c r="BV8" s="123">
        <v>1</v>
      </c>
      <c r="BW8" s="124">
        <v>1</v>
      </c>
      <c r="BX8" s="125">
        <f>IF(P8=0,"",IF(BW8=0,"",(BW8/P8)))</f>
        <v>0.25</v>
      </c>
      <c r="BY8" s="126">
        <v>1</v>
      </c>
      <c r="BZ8" s="127">
        <f>IFERROR(BY8/BW8,"-")</f>
        <v>1</v>
      </c>
      <c r="CA8" s="128">
        <v>200000</v>
      </c>
      <c r="CB8" s="129">
        <f>IFERROR(CA8/BW8,"-")</f>
        <v>200000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222000</v>
      </c>
      <c r="CQ8" s="139">
        <v>200000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71</v>
      </c>
      <c r="C9" s="189"/>
      <c r="D9" s="189" t="s">
        <v>69</v>
      </c>
      <c r="E9" s="189" t="s">
        <v>70</v>
      </c>
      <c r="F9" s="189" t="s">
        <v>67</v>
      </c>
      <c r="G9" s="88"/>
      <c r="H9" s="88"/>
      <c r="I9" s="88"/>
      <c r="J9" s="180"/>
      <c r="K9" s="79">
        <v>18</v>
      </c>
      <c r="L9" s="79">
        <v>12</v>
      </c>
      <c r="M9" s="79">
        <v>2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186"/>
      <c r="V9" s="82">
        <v>0</v>
      </c>
      <c r="W9" s="80" t="str">
        <f>IF(P9=0,"-",V9/P9)</f>
        <v>-</v>
      </c>
      <c r="X9" s="185">
        <v>0</v>
      </c>
      <c r="Y9" s="186" t="str">
        <f>IFERROR(X9/P9,"-")</f>
        <v>-</v>
      </c>
      <c r="Z9" s="186" t="str">
        <f>IFERROR(X9/V9,"-")</f>
        <v>-</v>
      </c>
      <c r="AA9" s="18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72</v>
      </c>
      <c r="C10" s="189"/>
      <c r="D10" s="189" t="s">
        <v>73</v>
      </c>
      <c r="E10" s="189" t="s">
        <v>74</v>
      </c>
      <c r="F10" s="189" t="s">
        <v>63</v>
      </c>
      <c r="G10" s="88" t="s">
        <v>64</v>
      </c>
      <c r="H10" s="88" t="s">
        <v>65</v>
      </c>
      <c r="I10" s="88"/>
      <c r="J10" s="180"/>
      <c r="K10" s="79">
        <v>12</v>
      </c>
      <c r="L10" s="79">
        <v>0</v>
      </c>
      <c r="M10" s="79">
        <v>34</v>
      </c>
      <c r="N10" s="89">
        <v>3</v>
      </c>
      <c r="O10" s="90">
        <v>0</v>
      </c>
      <c r="P10" s="91">
        <f>N10+O10</f>
        <v>3</v>
      </c>
      <c r="Q10" s="80">
        <f>IFERROR(P10/M10,"-")</f>
        <v>0.088235294117647</v>
      </c>
      <c r="R10" s="79">
        <v>0</v>
      </c>
      <c r="S10" s="79">
        <v>1</v>
      </c>
      <c r="T10" s="80">
        <f>IFERROR(R10/(P10),"-")</f>
        <v>0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3</v>
      </c>
      <c r="BO10" s="118">
        <f>IF(P10=0,"",IF(BN10=0,"",(BN10/P10)))</f>
        <v>1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75</v>
      </c>
      <c r="C11" s="189"/>
      <c r="D11" s="189" t="s">
        <v>73</v>
      </c>
      <c r="E11" s="189" t="s">
        <v>74</v>
      </c>
      <c r="F11" s="189" t="s">
        <v>67</v>
      </c>
      <c r="G11" s="88"/>
      <c r="H11" s="88"/>
      <c r="I11" s="88"/>
      <c r="J11" s="180"/>
      <c r="K11" s="79">
        <v>31</v>
      </c>
      <c r="L11" s="79">
        <v>26</v>
      </c>
      <c r="M11" s="79">
        <v>6</v>
      </c>
      <c r="N11" s="89">
        <v>9</v>
      </c>
      <c r="O11" s="90">
        <v>0</v>
      </c>
      <c r="P11" s="91">
        <f>N11+O11</f>
        <v>9</v>
      </c>
      <c r="Q11" s="80">
        <f>IFERROR(P11/M11,"-")</f>
        <v>1.5</v>
      </c>
      <c r="R11" s="79">
        <v>1</v>
      </c>
      <c r="S11" s="79">
        <v>0</v>
      </c>
      <c r="T11" s="80">
        <f>IFERROR(R11/(P11),"-")</f>
        <v>0.11111111111111</v>
      </c>
      <c r="U11" s="186"/>
      <c r="V11" s="82">
        <v>1</v>
      </c>
      <c r="W11" s="80">
        <f>IF(P11=0,"-",V11/P11)</f>
        <v>0.11111111111111</v>
      </c>
      <c r="X11" s="185">
        <v>189000</v>
      </c>
      <c r="Y11" s="186">
        <f>IFERROR(X11/P11,"-")</f>
        <v>21000</v>
      </c>
      <c r="Z11" s="186">
        <f>IFERROR(X11/V11,"-")</f>
        <v>189000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4</v>
      </c>
      <c r="BO11" s="118">
        <f>IF(P11=0,"",IF(BN11=0,"",(BN11/P11)))</f>
        <v>0.44444444444444</v>
      </c>
      <c r="BP11" s="119">
        <v>1</v>
      </c>
      <c r="BQ11" s="120">
        <f>IFERROR(BP11/BN11,"-")</f>
        <v>0.25</v>
      </c>
      <c r="BR11" s="121">
        <v>189000</v>
      </c>
      <c r="BS11" s="122">
        <f>IFERROR(BR11/BN11,"-")</f>
        <v>47250</v>
      </c>
      <c r="BT11" s="123"/>
      <c r="BU11" s="123"/>
      <c r="BV11" s="123">
        <v>1</v>
      </c>
      <c r="BW11" s="124">
        <v>3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2</v>
      </c>
      <c r="CG11" s="132">
        <f>IF(P11=0,"",IF(CF11=0,"",(CF11/P11)))</f>
        <v>0.22222222222222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189000</v>
      </c>
      <c r="CQ11" s="139">
        <v>189000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76</v>
      </c>
      <c r="C12" s="189"/>
      <c r="D12" s="189" t="s">
        <v>77</v>
      </c>
      <c r="E12" s="189" t="s">
        <v>78</v>
      </c>
      <c r="F12" s="189" t="s">
        <v>63</v>
      </c>
      <c r="G12" s="88" t="s">
        <v>64</v>
      </c>
      <c r="H12" s="88" t="s">
        <v>65</v>
      </c>
      <c r="I12" s="88"/>
      <c r="J12" s="180"/>
      <c r="K12" s="79">
        <v>9</v>
      </c>
      <c r="L12" s="79">
        <v>0</v>
      </c>
      <c r="M12" s="79">
        <v>25</v>
      </c>
      <c r="N12" s="89">
        <v>1</v>
      </c>
      <c r="O12" s="90">
        <v>0</v>
      </c>
      <c r="P12" s="91">
        <f>N12+O12</f>
        <v>1</v>
      </c>
      <c r="Q12" s="80">
        <f>IFERROR(P12/M12,"-")</f>
        <v>0.04</v>
      </c>
      <c r="R12" s="79">
        <v>0</v>
      </c>
      <c r="S12" s="79">
        <v>1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79</v>
      </c>
      <c r="C13" s="189"/>
      <c r="D13" s="189" t="s">
        <v>77</v>
      </c>
      <c r="E13" s="189" t="s">
        <v>78</v>
      </c>
      <c r="F13" s="189" t="s">
        <v>67</v>
      </c>
      <c r="G13" s="88"/>
      <c r="H13" s="88"/>
      <c r="I13" s="88"/>
      <c r="J13" s="180"/>
      <c r="K13" s="79">
        <v>13</v>
      </c>
      <c r="L13" s="79">
        <v>12</v>
      </c>
      <c r="M13" s="79">
        <v>4</v>
      </c>
      <c r="N13" s="89">
        <v>2</v>
      </c>
      <c r="O13" s="90">
        <v>0</v>
      </c>
      <c r="P13" s="91">
        <f>N13+O13</f>
        <v>2</v>
      </c>
      <c r="Q13" s="80">
        <f>IFERROR(P13/M13,"-")</f>
        <v>0.5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1</v>
      </c>
      <c r="BX13" s="125">
        <f>IF(P13=0,"",IF(BW13=0,"",(BW13/P13)))</f>
        <v>0.5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0.5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0.22916666666667</v>
      </c>
      <c r="B14" s="189" t="s">
        <v>80</v>
      </c>
      <c r="C14" s="189"/>
      <c r="D14" s="189" t="s">
        <v>81</v>
      </c>
      <c r="E14" s="189" t="s">
        <v>82</v>
      </c>
      <c r="F14" s="189" t="s">
        <v>63</v>
      </c>
      <c r="G14" s="88" t="s">
        <v>83</v>
      </c>
      <c r="H14" s="88" t="s">
        <v>84</v>
      </c>
      <c r="I14" s="88" t="s">
        <v>85</v>
      </c>
      <c r="J14" s="180">
        <v>480000</v>
      </c>
      <c r="K14" s="79">
        <v>38</v>
      </c>
      <c r="L14" s="79">
        <v>0</v>
      </c>
      <c r="M14" s="79">
        <v>94</v>
      </c>
      <c r="N14" s="89">
        <v>6</v>
      </c>
      <c r="O14" s="90">
        <v>0</v>
      </c>
      <c r="P14" s="91">
        <f>N14+O14</f>
        <v>6</v>
      </c>
      <c r="Q14" s="80">
        <f>IFERROR(P14/M14,"-")</f>
        <v>0.063829787234043</v>
      </c>
      <c r="R14" s="79">
        <v>0</v>
      </c>
      <c r="S14" s="79">
        <v>3</v>
      </c>
      <c r="T14" s="80">
        <f>IFERROR(R14/(P14),"-")</f>
        <v>0</v>
      </c>
      <c r="U14" s="186">
        <f>IFERROR(J14/SUM(N14:O21),"-")</f>
        <v>9600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SUM(X14:X21)-SUM(J14:J21)</f>
        <v>-370000</v>
      </c>
      <c r="AB14" s="83">
        <f>SUM(X14:X21)/SUM(J14:J21)</f>
        <v>0.22916666666667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3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0.33333333333333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0.16666666666667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86</v>
      </c>
      <c r="C15" s="189"/>
      <c r="D15" s="189" t="s">
        <v>81</v>
      </c>
      <c r="E15" s="189" t="s">
        <v>82</v>
      </c>
      <c r="F15" s="189" t="s">
        <v>67</v>
      </c>
      <c r="G15" s="88"/>
      <c r="H15" s="88"/>
      <c r="I15" s="88"/>
      <c r="J15" s="180"/>
      <c r="K15" s="79">
        <v>46</v>
      </c>
      <c r="L15" s="79">
        <v>28</v>
      </c>
      <c r="M15" s="79">
        <v>6</v>
      </c>
      <c r="N15" s="89">
        <v>8</v>
      </c>
      <c r="O15" s="90">
        <v>0</v>
      </c>
      <c r="P15" s="91">
        <f>N15+O15</f>
        <v>8</v>
      </c>
      <c r="Q15" s="80">
        <f>IFERROR(P15/M15,"-")</f>
        <v>1.3333333333333</v>
      </c>
      <c r="R15" s="79">
        <v>0</v>
      </c>
      <c r="S15" s="79">
        <v>1</v>
      </c>
      <c r="T15" s="80">
        <f>IFERROR(R15/(P15),"-")</f>
        <v>0</v>
      </c>
      <c r="U15" s="186"/>
      <c r="V15" s="82">
        <v>1</v>
      </c>
      <c r="W15" s="80">
        <f>IF(P15=0,"-",V15/P15)</f>
        <v>0.125</v>
      </c>
      <c r="X15" s="185">
        <v>40000</v>
      </c>
      <c r="Y15" s="186">
        <f>IFERROR(X15/P15,"-")</f>
        <v>5000</v>
      </c>
      <c r="Z15" s="186">
        <f>IFERROR(X15/V15,"-")</f>
        <v>40000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0.125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5</v>
      </c>
      <c r="BX15" s="125">
        <f>IF(P15=0,"",IF(BW15=0,"",(BW15/P15)))</f>
        <v>0.625</v>
      </c>
      <c r="BY15" s="126">
        <v>1</v>
      </c>
      <c r="BZ15" s="127">
        <f>IFERROR(BY15/BW15,"-")</f>
        <v>0.2</v>
      </c>
      <c r="CA15" s="128">
        <v>40000</v>
      </c>
      <c r="CB15" s="129">
        <f>IFERROR(CA15/BW15,"-")</f>
        <v>8000</v>
      </c>
      <c r="CC15" s="130"/>
      <c r="CD15" s="130"/>
      <c r="CE15" s="130">
        <v>1</v>
      </c>
      <c r="CF15" s="131">
        <v>2</v>
      </c>
      <c r="CG15" s="132">
        <f>IF(P15=0,"",IF(CF15=0,"",(CF15/P15)))</f>
        <v>0.25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1</v>
      </c>
      <c r="CP15" s="139">
        <v>40000</v>
      </c>
      <c r="CQ15" s="139">
        <v>40000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87</v>
      </c>
      <c r="C16" s="189"/>
      <c r="D16" s="189" t="s">
        <v>88</v>
      </c>
      <c r="E16" s="189" t="s">
        <v>89</v>
      </c>
      <c r="F16" s="189" t="s">
        <v>63</v>
      </c>
      <c r="G16" s="88"/>
      <c r="H16" s="88" t="s">
        <v>84</v>
      </c>
      <c r="I16" s="88"/>
      <c r="J16" s="180"/>
      <c r="K16" s="79">
        <v>24</v>
      </c>
      <c r="L16" s="79">
        <v>0</v>
      </c>
      <c r="M16" s="79">
        <v>80</v>
      </c>
      <c r="N16" s="89">
        <v>9</v>
      </c>
      <c r="O16" s="90">
        <v>0</v>
      </c>
      <c r="P16" s="91">
        <f>N16+O16</f>
        <v>9</v>
      </c>
      <c r="Q16" s="80">
        <f>IFERROR(P16/M16,"-")</f>
        <v>0.1125</v>
      </c>
      <c r="R16" s="79">
        <v>0</v>
      </c>
      <c r="S16" s="79">
        <v>3</v>
      </c>
      <c r="T16" s="80">
        <f>IFERROR(R16/(P16),"-")</f>
        <v>0</v>
      </c>
      <c r="U16" s="186"/>
      <c r="V16" s="82">
        <v>1</v>
      </c>
      <c r="W16" s="80">
        <f>IF(P16=0,"-",V16/P16)</f>
        <v>0.11111111111111</v>
      </c>
      <c r="X16" s="185">
        <v>16000</v>
      </c>
      <c r="Y16" s="186">
        <f>IFERROR(X16/P16,"-")</f>
        <v>1777.7777777778</v>
      </c>
      <c r="Z16" s="186">
        <f>IFERROR(X16/V16,"-")</f>
        <v>16000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0.11111111111111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0.11111111111111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0.22222222222222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3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2</v>
      </c>
      <c r="CG16" s="132">
        <f>IF(P16=0,"",IF(CF16=0,"",(CF16/P16)))</f>
        <v>0.22222222222222</v>
      </c>
      <c r="CH16" s="133">
        <v>1</v>
      </c>
      <c r="CI16" s="134">
        <f>IFERROR(CH16/CF16,"-")</f>
        <v>0.5</v>
      </c>
      <c r="CJ16" s="135">
        <v>16000</v>
      </c>
      <c r="CK16" s="136">
        <f>IFERROR(CJ16/CF16,"-")</f>
        <v>8000</v>
      </c>
      <c r="CL16" s="137"/>
      <c r="CM16" s="137"/>
      <c r="CN16" s="137">
        <v>1</v>
      </c>
      <c r="CO16" s="138">
        <v>1</v>
      </c>
      <c r="CP16" s="139">
        <v>16000</v>
      </c>
      <c r="CQ16" s="139">
        <v>16000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90</v>
      </c>
      <c r="C17" s="189"/>
      <c r="D17" s="189" t="s">
        <v>88</v>
      </c>
      <c r="E17" s="189" t="s">
        <v>89</v>
      </c>
      <c r="F17" s="189" t="s">
        <v>67</v>
      </c>
      <c r="G17" s="88"/>
      <c r="H17" s="88"/>
      <c r="I17" s="88"/>
      <c r="J17" s="180"/>
      <c r="K17" s="79">
        <v>35</v>
      </c>
      <c r="L17" s="79">
        <v>28</v>
      </c>
      <c r="M17" s="79">
        <v>13</v>
      </c>
      <c r="N17" s="89">
        <v>7</v>
      </c>
      <c r="O17" s="90">
        <v>0</v>
      </c>
      <c r="P17" s="91">
        <f>N17+O17</f>
        <v>7</v>
      </c>
      <c r="Q17" s="80">
        <f>IFERROR(P17/M17,"-")</f>
        <v>0.53846153846154</v>
      </c>
      <c r="R17" s="79">
        <v>0</v>
      </c>
      <c r="S17" s="79">
        <v>3</v>
      </c>
      <c r="T17" s="80">
        <f>IFERROR(R17/(P17),"-")</f>
        <v>0</v>
      </c>
      <c r="U17" s="186"/>
      <c r="V17" s="82">
        <v>1</v>
      </c>
      <c r="W17" s="80">
        <f>IF(P17=0,"-",V17/P17)</f>
        <v>0.14285714285714</v>
      </c>
      <c r="X17" s="185">
        <v>45000</v>
      </c>
      <c r="Y17" s="186">
        <f>IFERROR(X17/P17,"-")</f>
        <v>6428.5714285714</v>
      </c>
      <c r="Z17" s="186">
        <f>IFERROR(X17/V17,"-")</f>
        <v>45000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0.14285714285714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3</v>
      </c>
      <c r="BO17" s="118">
        <f>IF(P17=0,"",IF(BN17=0,"",(BN17/P17)))</f>
        <v>0.42857142857143</v>
      </c>
      <c r="BP17" s="119">
        <v>1</v>
      </c>
      <c r="BQ17" s="120">
        <f>IFERROR(BP17/BN17,"-")</f>
        <v>0.33333333333333</v>
      </c>
      <c r="BR17" s="121">
        <v>45000</v>
      </c>
      <c r="BS17" s="122">
        <f>IFERROR(BR17/BN17,"-")</f>
        <v>15000</v>
      </c>
      <c r="BT17" s="123"/>
      <c r="BU17" s="123"/>
      <c r="BV17" s="123">
        <v>1</v>
      </c>
      <c r="BW17" s="124">
        <v>3</v>
      </c>
      <c r="BX17" s="125">
        <f>IF(P17=0,"",IF(BW17=0,"",(BW17/P17)))</f>
        <v>0.42857142857143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45000</v>
      </c>
      <c r="CQ17" s="139">
        <v>45000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91</v>
      </c>
      <c r="C18" s="189"/>
      <c r="D18" s="189" t="s">
        <v>92</v>
      </c>
      <c r="E18" s="189" t="s">
        <v>93</v>
      </c>
      <c r="F18" s="189" t="s">
        <v>63</v>
      </c>
      <c r="G18" s="88"/>
      <c r="H18" s="88" t="s">
        <v>84</v>
      </c>
      <c r="I18" s="88"/>
      <c r="J18" s="180"/>
      <c r="K18" s="79">
        <v>25</v>
      </c>
      <c r="L18" s="79">
        <v>0</v>
      </c>
      <c r="M18" s="79">
        <v>66</v>
      </c>
      <c r="N18" s="89">
        <v>7</v>
      </c>
      <c r="O18" s="90">
        <v>0</v>
      </c>
      <c r="P18" s="91">
        <f>N18+O18</f>
        <v>7</v>
      </c>
      <c r="Q18" s="80">
        <f>IFERROR(P18/M18,"-")</f>
        <v>0.10606060606061</v>
      </c>
      <c r="R18" s="79">
        <v>0</v>
      </c>
      <c r="S18" s="79">
        <v>3</v>
      </c>
      <c r="T18" s="80">
        <f>IFERROR(R18/(P18),"-")</f>
        <v>0</v>
      </c>
      <c r="U18" s="186"/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4</v>
      </c>
      <c r="BO18" s="118">
        <f>IF(P18=0,"",IF(BN18=0,"",(BN18/P18)))</f>
        <v>0.57142857142857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0.28571428571429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0.14285714285714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94</v>
      </c>
      <c r="C19" s="189"/>
      <c r="D19" s="189" t="s">
        <v>92</v>
      </c>
      <c r="E19" s="189" t="s">
        <v>93</v>
      </c>
      <c r="F19" s="189" t="s">
        <v>67</v>
      </c>
      <c r="G19" s="88"/>
      <c r="H19" s="88"/>
      <c r="I19" s="88"/>
      <c r="J19" s="180"/>
      <c r="K19" s="79">
        <v>20</v>
      </c>
      <c r="L19" s="79">
        <v>16</v>
      </c>
      <c r="M19" s="79">
        <v>2</v>
      </c>
      <c r="N19" s="89">
        <v>2</v>
      </c>
      <c r="O19" s="90">
        <v>0</v>
      </c>
      <c r="P19" s="91">
        <f>N19+O19</f>
        <v>2</v>
      </c>
      <c r="Q19" s="80">
        <f>IFERROR(P19/M19,"-")</f>
        <v>1</v>
      </c>
      <c r="R19" s="79">
        <v>0</v>
      </c>
      <c r="S19" s="79">
        <v>1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1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95</v>
      </c>
      <c r="C20" s="189"/>
      <c r="D20" s="189" t="s">
        <v>96</v>
      </c>
      <c r="E20" s="189" t="s">
        <v>70</v>
      </c>
      <c r="F20" s="189" t="s">
        <v>63</v>
      </c>
      <c r="G20" s="88"/>
      <c r="H20" s="88" t="s">
        <v>84</v>
      </c>
      <c r="I20" s="88"/>
      <c r="J20" s="180"/>
      <c r="K20" s="79">
        <v>36</v>
      </c>
      <c r="L20" s="79">
        <v>0</v>
      </c>
      <c r="M20" s="79">
        <v>69</v>
      </c>
      <c r="N20" s="89">
        <v>8</v>
      </c>
      <c r="O20" s="90">
        <v>0</v>
      </c>
      <c r="P20" s="91">
        <f>N20+O20</f>
        <v>8</v>
      </c>
      <c r="Q20" s="80">
        <f>IFERROR(P20/M20,"-")</f>
        <v>0.11594202898551</v>
      </c>
      <c r="R20" s="79">
        <v>0</v>
      </c>
      <c r="S20" s="79">
        <v>3</v>
      </c>
      <c r="T20" s="80">
        <f>IFERROR(R20/(P20),"-")</f>
        <v>0</v>
      </c>
      <c r="U20" s="186"/>
      <c r="V20" s="82">
        <v>2</v>
      </c>
      <c r="W20" s="80">
        <f>IF(P20=0,"-",V20/P20)</f>
        <v>0.25</v>
      </c>
      <c r="X20" s="185">
        <v>4000</v>
      </c>
      <c r="Y20" s="186">
        <f>IFERROR(X20/P20,"-")</f>
        <v>500</v>
      </c>
      <c r="Z20" s="186">
        <f>IFERROR(X20/V20,"-")</f>
        <v>2000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0.125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3</v>
      </c>
      <c r="BO20" s="118">
        <f>IF(P20=0,"",IF(BN20=0,"",(BN20/P20)))</f>
        <v>0.375</v>
      </c>
      <c r="BP20" s="119">
        <v>1</v>
      </c>
      <c r="BQ20" s="120">
        <f>IFERROR(BP20/BN20,"-")</f>
        <v>0.33333333333333</v>
      </c>
      <c r="BR20" s="121">
        <v>3000</v>
      </c>
      <c r="BS20" s="122">
        <f>IFERROR(BR20/BN20,"-")</f>
        <v>1000</v>
      </c>
      <c r="BT20" s="123">
        <v>1</v>
      </c>
      <c r="BU20" s="123"/>
      <c r="BV20" s="123"/>
      <c r="BW20" s="124">
        <v>3</v>
      </c>
      <c r="BX20" s="125">
        <f>IF(P20=0,"",IF(BW20=0,"",(BW20/P20)))</f>
        <v>0.375</v>
      </c>
      <c r="BY20" s="126">
        <v>1</v>
      </c>
      <c r="BZ20" s="127">
        <f>IFERROR(BY20/BW20,"-")</f>
        <v>0.33333333333333</v>
      </c>
      <c r="CA20" s="128">
        <v>1000</v>
      </c>
      <c r="CB20" s="129">
        <f>IFERROR(CA20/BW20,"-")</f>
        <v>333.33333333333</v>
      </c>
      <c r="CC20" s="130">
        <v>1</v>
      </c>
      <c r="CD20" s="130"/>
      <c r="CE20" s="130"/>
      <c r="CF20" s="131">
        <v>1</v>
      </c>
      <c r="CG20" s="132">
        <f>IF(P20=0,"",IF(CF20=0,"",(CF20/P20)))</f>
        <v>0.125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2</v>
      </c>
      <c r="CP20" s="139">
        <v>4000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97</v>
      </c>
      <c r="C21" s="189"/>
      <c r="D21" s="189" t="s">
        <v>96</v>
      </c>
      <c r="E21" s="189" t="s">
        <v>70</v>
      </c>
      <c r="F21" s="189" t="s">
        <v>67</v>
      </c>
      <c r="G21" s="88"/>
      <c r="H21" s="88"/>
      <c r="I21" s="88"/>
      <c r="J21" s="180"/>
      <c r="K21" s="79">
        <v>15</v>
      </c>
      <c r="L21" s="79">
        <v>12</v>
      </c>
      <c r="M21" s="79">
        <v>5</v>
      </c>
      <c r="N21" s="89">
        <v>3</v>
      </c>
      <c r="O21" s="90">
        <v>0</v>
      </c>
      <c r="P21" s="91">
        <f>N21+O21</f>
        <v>3</v>
      </c>
      <c r="Q21" s="80">
        <f>IFERROR(P21/M21,"-")</f>
        <v>0.6</v>
      </c>
      <c r="R21" s="79">
        <v>1</v>
      </c>
      <c r="S21" s="79">
        <v>0</v>
      </c>
      <c r="T21" s="80">
        <f>IFERROR(R21/(P21),"-")</f>
        <v>0.33333333333333</v>
      </c>
      <c r="U21" s="186"/>
      <c r="V21" s="82">
        <v>1</v>
      </c>
      <c r="W21" s="80">
        <f>IF(P21=0,"-",V21/P21)</f>
        <v>0.33333333333333</v>
      </c>
      <c r="X21" s="185">
        <v>5000</v>
      </c>
      <c r="Y21" s="186">
        <f>IFERROR(X21/P21,"-")</f>
        <v>1666.6666666667</v>
      </c>
      <c r="Z21" s="186">
        <f>IFERROR(X21/V21,"-")</f>
        <v>5000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0.33333333333333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2</v>
      </c>
      <c r="BX21" s="125">
        <f>IF(P21=0,"",IF(BW21=0,"",(BW21/P21)))</f>
        <v>0.66666666666667</v>
      </c>
      <c r="BY21" s="126">
        <v>1</v>
      </c>
      <c r="BZ21" s="127">
        <f>IFERROR(BY21/BW21,"-")</f>
        <v>0.5</v>
      </c>
      <c r="CA21" s="128">
        <v>5000</v>
      </c>
      <c r="CB21" s="129">
        <f>IFERROR(CA21/BW21,"-")</f>
        <v>2500</v>
      </c>
      <c r="CC21" s="130">
        <v>1</v>
      </c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5000</v>
      </c>
      <c r="CQ21" s="139">
        <v>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0.066666666666667</v>
      </c>
      <c r="B22" s="189" t="s">
        <v>98</v>
      </c>
      <c r="C22" s="189"/>
      <c r="D22" s="189" t="s">
        <v>69</v>
      </c>
      <c r="E22" s="189" t="s">
        <v>70</v>
      </c>
      <c r="F22" s="189" t="s">
        <v>63</v>
      </c>
      <c r="G22" s="88" t="s">
        <v>99</v>
      </c>
      <c r="H22" s="88" t="s">
        <v>100</v>
      </c>
      <c r="I22" s="88" t="s">
        <v>101</v>
      </c>
      <c r="J22" s="180">
        <v>450000</v>
      </c>
      <c r="K22" s="79">
        <v>13</v>
      </c>
      <c r="L22" s="79">
        <v>0</v>
      </c>
      <c r="M22" s="79">
        <v>56</v>
      </c>
      <c r="N22" s="89">
        <v>4</v>
      </c>
      <c r="O22" s="90">
        <v>0</v>
      </c>
      <c r="P22" s="91">
        <f>N22+O22</f>
        <v>4</v>
      </c>
      <c r="Q22" s="80">
        <f>IFERROR(P22/M22,"-")</f>
        <v>0.071428571428571</v>
      </c>
      <c r="R22" s="79">
        <v>0</v>
      </c>
      <c r="S22" s="79">
        <v>2</v>
      </c>
      <c r="T22" s="80">
        <f>IFERROR(R22/(P22),"-")</f>
        <v>0</v>
      </c>
      <c r="U22" s="186">
        <f>IFERROR(J22/SUM(N22:O27),"-")</f>
        <v>10975.609756098</v>
      </c>
      <c r="V22" s="82">
        <v>1</v>
      </c>
      <c r="W22" s="80">
        <f>IF(P22=0,"-",V22/P22)</f>
        <v>0.25</v>
      </c>
      <c r="X22" s="185">
        <v>1000</v>
      </c>
      <c r="Y22" s="186">
        <f>IFERROR(X22/P22,"-")</f>
        <v>250</v>
      </c>
      <c r="Z22" s="186">
        <f>IFERROR(X22/V22,"-")</f>
        <v>1000</v>
      </c>
      <c r="AA22" s="180">
        <f>SUM(X22:X27)-SUM(J22:J27)</f>
        <v>-420000</v>
      </c>
      <c r="AB22" s="83">
        <f>SUM(X22:X27)/SUM(J22:J27)</f>
        <v>0.066666666666667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3</v>
      </c>
      <c r="BX22" s="125">
        <f>IF(P22=0,"",IF(BW22=0,"",(BW22/P22)))</f>
        <v>0.75</v>
      </c>
      <c r="BY22" s="126">
        <v>1</v>
      </c>
      <c r="BZ22" s="127">
        <f>IFERROR(BY22/BW22,"-")</f>
        <v>0.33333333333333</v>
      </c>
      <c r="CA22" s="128">
        <v>1000</v>
      </c>
      <c r="CB22" s="129">
        <f>IFERROR(CA22/BW22,"-")</f>
        <v>333.33333333333</v>
      </c>
      <c r="CC22" s="130">
        <v>1</v>
      </c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1000</v>
      </c>
      <c r="CQ22" s="139">
        <v>1000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102</v>
      </c>
      <c r="C23" s="189"/>
      <c r="D23" s="189" t="s">
        <v>103</v>
      </c>
      <c r="E23" s="189" t="s">
        <v>82</v>
      </c>
      <c r="F23" s="189" t="s">
        <v>63</v>
      </c>
      <c r="G23" s="88"/>
      <c r="H23" s="88" t="s">
        <v>100</v>
      </c>
      <c r="I23" s="88"/>
      <c r="J23" s="180"/>
      <c r="K23" s="79">
        <v>26</v>
      </c>
      <c r="L23" s="79">
        <v>0</v>
      </c>
      <c r="M23" s="79">
        <v>85</v>
      </c>
      <c r="N23" s="89">
        <v>9</v>
      </c>
      <c r="O23" s="90">
        <v>0</v>
      </c>
      <c r="P23" s="91">
        <f>N23+O23</f>
        <v>9</v>
      </c>
      <c r="Q23" s="80">
        <f>IFERROR(P23/M23,"-")</f>
        <v>0.10588235294118</v>
      </c>
      <c r="R23" s="79">
        <v>0</v>
      </c>
      <c r="S23" s="79">
        <v>6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0.11111111111111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0.11111111111111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4</v>
      </c>
      <c r="BO23" s="118">
        <f>IF(P23=0,"",IF(BN23=0,"",(BN23/P23)))</f>
        <v>0.44444444444444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0.22222222222222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1</v>
      </c>
      <c r="CG23" s="132">
        <f>IF(P23=0,"",IF(CF23=0,"",(CF23/P23)))</f>
        <v>0.11111111111111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104</v>
      </c>
      <c r="C24" s="189"/>
      <c r="D24" s="189" t="s">
        <v>105</v>
      </c>
      <c r="E24" s="189" t="s">
        <v>105</v>
      </c>
      <c r="F24" s="189" t="s">
        <v>67</v>
      </c>
      <c r="G24" s="88"/>
      <c r="H24" s="88"/>
      <c r="I24" s="88"/>
      <c r="J24" s="180"/>
      <c r="K24" s="79">
        <v>37</v>
      </c>
      <c r="L24" s="79">
        <v>31</v>
      </c>
      <c r="M24" s="79">
        <v>2</v>
      </c>
      <c r="N24" s="89">
        <v>4</v>
      </c>
      <c r="O24" s="90">
        <v>0</v>
      </c>
      <c r="P24" s="91">
        <f>N24+O24</f>
        <v>4</v>
      </c>
      <c r="Q24" s="80">
        <f>IFERROR(P24/M24,"-")</f>
        <v>2</v>
      </c>
      <c r="R24" s="79">
        <v>0</v>
      </c>
      <c r="S24" s="79">
        <v>0</v>
      </c>
      <c r="T24" s="80">
        <f>IFERROR(R24/(P24),"-")</f>
        <v>0</v>
      </c>
      <c r="U24" s="186"/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0.25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0.25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0.5</v>
      </c>
      <c r="BY24" s="126"/>
      <c r="BZ24" s="127">
        <f>IFERROR(BY24/BW24,"-")</f>
        <v>0</v>
      </c>
      <c r="CA24" s="128"/>
      <c r="CB24" s="129">
        <f>IFERROR(CA24/BW24,"-")</f>
        <v>0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106</v>
      </c>
      <c r="C25" s="189"/>
      <c r="D25" s="189" t="s">
        <v>69</v>
      </c>
      <c r="E25" s="189" t="s">
        <v>70</v>
      </c>
      <c r="F25" s="189" t="s">
        <v>63</v>
      </c>
      <c r="G25" s="88" t="s">
        <v>107</v>
      </c>
      <c r="H25" s="88" t="s">
        <v>100</v>
      </c>
      <c r="I25" s="88"/>
      <c r="J25" s="180"/>
      <c r="K25" s="79">
        <v>14</v>
      </c>
      <c r="L25" s="79">
        <v>0</v>
      </c>
      <c r="M25" s="79">
        <v>40</v>
      </c>
      <c r="N25" s="89">
        <v>4</v>
      </c>
      <c r="O25" s="90">
        <v>0</v>
      </c>
      <c r="P25" s="91">
        <f>N25+O25</f>
        <v>4</v>
      </c>
      <c r="Q25" s="80">
        <f>IFERROR(P25/M25,"-")</f>
        <v>0.1</v>
      </c>
      <c r="R25" s="79">
        <v>0</v>
      </c>
      <c r="S25" s="79">
        <v>3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0.25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0.25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108</v>
      </c>
      <c r="C26" s="189"/>
      <c r="D26" s="189" t="s">
        <v>103</v>
      </c>
      <c r="E26" s="189" t="s">
        <v>82</v>
      </c>
      <c r="F26" s="189" t="s">
        <v>63</v>
      </c>
      <c r="G26" s="88"/>
      <c r="H26" s="88" t="s">
        <v>100</v>
      </c>
      <c r="I26" s="88"/>
      <c r="J26" s="180"/>
      <c r="K26" s="79">
        <v>30</v>
      </c>
      <c r="L26" s="79">
        <v>0</v>
      </c>
      <c r="M26" s="79">
        <v>66</v>
      </c>
      <c r="N26" s="89">
        <v>10</v>
      </c>
      <c r="O26" s="90">
        <v>0</v>
      </c>
      <c r="P26" s="91">
        <f>N26+O26</f>
        <v>10</v>
      </c>
      <c r="Q26" s="80">
        <f>IFERROR(P26/M26,"-")</f>
        <v>0.15151515151515</v>
      </c>
      <c r="R26" s="79">
        <v>0</v>
      </c>
      <c r="S26" s="79">
        <v>4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5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2</v>
      </c>
      <c r="BX26" s="125">
        <f>IF(P26=0,"",IF(BW26=0,"",(BW26/P26)))</f>
        <v>0.2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2</v>
      </c>
      <c r="CG26" s="132">
        <f>IF(P26=0,"",IF(CF26=0,"",(CF26/P26)))</f>
        <v>0.2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109</v>
      </c>
      <c r="C27" s="189"/>
      <c r="D27" s="189" t="s">
        <v>105</v>
      </c>
      <c r="E27" s="189" t="s">
        <v>105</v>
      </c>
      <c r="F27" s="189" t="s">
        <v>67</v>
      </c>
      <c r="G27" s="88"/>
      <c r="H27" s="88"/>
      <c r="I27" s="88"/>
      <c r="J27" s="180"/>
      <c r="K27" s="79">
        <v>91</v>
      </c>
      <c r="L27" s="79">
        <v>53</v>
      </c>
      <c r="M27" s="79">
        <v>20</v>
      </c>
      <c r="N27" s="89">
        <v>10</v>
      </c>
      <c r="O27" s="90">
        <v>0</v>
      </c>
      <c r="P27" s="91">
        <f>N27+O27</f>
        <v>10</v>
      </c>
      <c r="Q27" s="80">
        <f>IFERROR(P27/M27,"-")</f>
        <v>0.5</v>
      </c>
      <c r="R27" s="79">
        <v>2</v>
      </c>
      <c r="S27" s="79">
        <v>2</v>
      </c>
      <c r="T27" s="80">
        <f>IFERROR(R27/(P27),"-")</f>
        <v>0.2</v>
      </c>
      <c r="U27" s="186"/>
      <c r="V27" s="82">
        <v>4</v>
      </c>
      <c r="W27" s="80">
        <f>IF(P27=0,"-",V27/P27)</f>
        <v>0.4</v>
      </c>
      <c r="X27" s="185">
        <v>29000</v>
      </c>
      <c r="Y27" s="186">
        <f>IFERROR(X27/P27,"-")</f>
        <v>2900</v>
      </c>
      <c r="Z27" s="186">
        <f>IFERROR(X27/V27,"-")</f>
        <v>7250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0.2</v>
      </c>
      <c r="BP27" s="119">
        <v>1</v>
      </c>
      <c r="BQ27" s="120">
        <f>IFERROR(BP27/BN27,"-")</f>
        <v>0.5</v>
      </c>
      <c r="BR27" s="121">
        <v>6000</v>
      </c>
      <c r="BS27" s="122">
        <f>IFERROR(BR27/BN27,"-")</f>
        <v>3000</v>
      </c>
      <c r="BT27" s="123"/>
      <c r="BU27" s="123">
        <v>1</v>
      </c>
      <c r="BV27" s="123"/>
      <c r="BW27" s="124">
        <v>3</v>
      </c>
      <c r="BX27" s="125">
        <f>IF(P27=0,"",IF(BW27=0,"",(BW27/P27)))</f>
        <v>0.3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5</v>
      </c>
      <c r="CG27" s="132">
        <f>IF(P27=0,"",IF(CF27=0,"",(CF27/P27)))</f>
        <v>0.5</v>
      </c>
      <c r="CH27" s="133">
        <v>3</v>
      </c>
      <c r="CI27" s="134">
        <f>IFERROR(CH27/CF27,"-")</f>
        <v>0.6</v>
      </c>
      <c r="CJ27" s="135">
        <v>23000</v>
      </c>
      <c r="CK27" s="136">
        <f>IFERROR(CJ27/CF27,"-")</f>
        <v>4600</v>
      </c>
      <c r="CL27" s="137">
        <v>3</v>
      </c>
      <c r="CM27" s="137"/>
      <c r="CN27" s="137"/>
      <c r="CO27" s="138">
        <v>4</v>
      </c>
      <c r="CP27" s="139">
        <v>29000</v>
      </c>
      <c r="CQ27" s="139">
        <v>20000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30"/>
      <c r="B28" s="85"/>
      <c r="C28" s="86"/>
      <c r="D28" s="86"/>
      <c r="E28" s="86"/>
      <c r="F28" s="87"/>
      <c r="G28" s="88"/>
      <c r="H28" s="88"/>
      <c r="I28" s="88"/>
      <c r="J28" s="181"/>
      <c r="K28" s="34"/>
      <c r="L28" s="34"/>
      <c r="M28" s="31"/>
      <c r="N28" s="23"/>
      <c r="O28" s="23"/>
      <c r="P28" s="23"/>
      <c r="Q28" s="32"/>
      <c r="R28" s="32"/>
      <c r="S28" s="23"/>
      <c r="T28" s="32"/>
      <c r="U28" s="187"/>
      <c r="V28" s="25"/>
      <c r="W28" s="25"/>
      <c r="X28" s="187"/>
      <c r="Y28" s="187"/>
      <c r="Z28" s="187"/>
      <c r="AA28" s="187"/>
      <c r="AB28" s="33"/>
      <c r="AC28" s="57"/>
      <c r="AD28" s="61"/>
      <c r="AE28" s="62"/>
      <c r="AF28" s="61"/>
      <c r="AG28" s="65"/>
      <c r="AH28" s="66"/>
      <c r="AI28" s="67"/>
      <c r="AJ28" s="68"/>
      <c r="AK28" s="68"/>
      <c r="AL28" s="68"/>
      <c r="AM28" s="61"/>
      <c r="AN28" s="62"/>
      <c r="AO28" s="61"/>
      <c r="AP28" s="65"/>
      <c r="AQ28" s="66"/>
      <c r="AR28" s="67"/>
      <c r="AS28" s="68"/>
      <c r="AT28" s="68"/>
      <c r="AU28" s="68"/>
      <c r="AV28" s="61"/>
      <c r="AW28" s="62"/>
      <c r="AX28" s="61"/>
      <c r="AY28" s="65"/>
      <c r="AZ28" s="66"/>
      <c r="BA28" s="67"/>
      <c r="BB28" s="68"/>
      <c r="BC28" s="68"/>
      <c r="BD28" s="68"/>
      <c r="BE28" s="61"/>
      <c r="BF28" s="62"/>
      <c r="BG28" s="61"/>
      <c r="BH28" s="65"/>
      <c r="BI28" s="66"/>
      <c r="BJ28" s="67"/>
      <c r="BK28" s="68"/>
      <c r="BL28" s="68"/>
      <c r="BM28" s="68"/>
      <c r="BN28" s="63"/>
      <c r="BO28" s="64"/>
      <c r="BP28" s="61"/>
      <c r="BQ28" s="65"/>
      <c r="BR28" s="66"/>
      <c r="BS28" s="67"/>
      <c r="BT28" s="68"/>
      <c r="BU28" s="68"/>
      <c r="BV28" s="68"/>
      <c r="BW28" s="63"/>
      <c r="BX28" s="64"/>
      <c r="BY28" s="61"/>
      <c r="BZ28" s="65"/>
      <c r="CA28" s="66"/>
      <c r="CB28" s="67"/>
      <c r="CC28" s="68"/>
      <c r="CD28" s="68"/>
      <c r="CE28" s="68"/>
      <c r="CF28" s="63"/>
      <c r="CG28" s="64"/>
      <c r="CH28" s="61"/>
      <c r="CI28" s="65"/>
      <c r="CJ28" s="66"/>
      <c r="CK28" s="67"/>
      <c r="CL28" s="68"/>
      <c r="CM28" s="68"/>
      <c r="CN28" s="68"/>
      <c r="CO28" s="69"/>
      <c r="CP28" s="66"/>
      <c r="CQ28" s="66"/>
      <c r="CR28" s="66"/>
      <c r="CS28" s="70"/>
    </row>
    <row r="29" spans="1:98">
      <c r="A29" s="30"/>
      <c r="B29" s="37"/>
      <c r="C29" s="21"/>
      <c r="D29" s="21"/>
      <c r="E29" s="21"/>
      <c r="F29" s="22"/>
      <c r="G29" s="36"/>
      <c r="H29" s="36"/>
      <c r="I29" s="73"/>
      <c r="J29" s="182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187"/>
      <c r="V29" s="25"/>
      <c r="W29" s="25"/>
      <c r="X29" s="187"/>
      <c r="Y29" s="187"/>
      <c r="Z29" s="187"/>
      <c r="AA29" s="187"/>
      <c r="AB29" s="33"/>
      <c r="AC29" s="59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19">
        <f>AB30</f>
        <v>0.36880856760375</v>
      </c>
      <c r="B30" s="39"/>
      <c r="C30" s="39"/>
      <c r="D30" s="39"/>
      <c r="E30" s="39"/>
      <c r="F30" s="39"/>
      <c r="G30" s="40" t="s">
        <v>110</v>
      </c>
      <c r="H30" s="40"/>
      <c r="I30" s="40"/>
      <c r="J30" s="183">
        <f>SUM(J6:J29)</f>
        <v>1494000</v>
      </c>
      <c r="K30" s="41">
        <f>SUM(K6:K29)</f>
        <v>571</v>
      </c>
      <c r="L30" s="41">
        <f>SUM(L6:L29)</f>
        <v>235</v>
      </c>
      <c r="M30" s="41">
        <f>SUM(M6:M29)</f>
        <v>721</v>
      </c>
      <c r="N30" s="41">
        <f>SUM(N6:N29)</f>
        <v>116</v>
      </c>
      <c r="O30" s="41">
        <f>SUM(O6:O29)</f>
        <v>0</v>
      </c>
      <c r="P30" s="41">
        <f>SUM(P6:P29)</f>
        <v>116</v>
      </c>
      <c r="Q30" s="42">
        <f>IFERROR(P30/M30,"-")</f>
        <v>0.16088765603329</v>
      </c>
      <c r="R30" s="76">
        <f>SUM(R6:R29)</f>
        <v>5</v>
      </c>
      <c r="S30" s="76">
        <f>SUM(S6:S29)</f>
        <v>39</v>
      </c>
      <c r="T30" s="42">
        <f>IFERROR(R30/P30,"-")</f>
        <v>0.043103448275862</v>
      </c>
      <c r="U30" s="188">
        <f>IFERROR(J30/P30,"-")</f>
        <v>12879.310344828</v>
      </c>
      <c r="V30" s="44">
        <f>SUM(V6:V29)</f>
        <v>15</v>
      </c>
      <c r="W30" s="42">
        <f>IFERROR(V30/P30,"-")</f>
        <v>0.12931034482759</v>
      </c>
      <c r="X30" s="183">
        <f>SUM(X6:X29)</f>
        <v>551000</v>
      </c>
      <c r="Y30" s="183">
        <f>IFERROR(X30/P30,"-")</f>
        <v>4750</v>
      </c>
      <c r="Z30" s="183">
        <f>IFERROR(X30/V30,"-")</f>
        <v>36733.333333333</v>
      </c>
      <c r="AA30" s="183">
        <f>X30-J30</f>
        <v>-943000</v>
      </c>
      <c r="AB30" s="45">
        <f>X30/J30</f>
        <v>0.36880856760375</v>
      </c>
      <c r="AC30" s="58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21"/>
    <mergeCell ref="J14:J21"/>
    <mergeCell ref="U14:U21"/>
    <mergeCell ref="AA14:AA21"/>
    <mergeCell ref="AB14:AB21"/>
    <mergeCell ref="A22:A27"/>
    <mergeCell ref="J22:J27"/>
    <mergeCell ref="U22:U27"/>
    <mergeCell ref="AA22:AA27"/>
    <mergeCell ref="AB22:AB2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