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<sst xmlns="http://schemas.openxmlformats.org/spreadsheetml/2006/main" uniqueCount="116">
  <si>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</si>
  <si>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</si>
  <si>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</si>
  <si>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</si>
  <si>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</si>
  <si>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</si>
  <si>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</si>
  <si>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</si>
  <si>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</si>
  <si>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</si>
  <si>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</si>
  <si>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</si>
  <si>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</si>
  <si>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</si>
  <si>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</si>
  <si>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</si>
  <si>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</si>
  <si>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</si>
  <si>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</si>
  <si>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</si>
  <si>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</si>
  <si>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</si>
  <si>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</si>
  <si>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</si>
  <si>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07月</t>
  </si>
  <si>
    <t>りんご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</si>
  <si>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</si>
  <si>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</si>
  <si>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</si>
  <si>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</si>
  <si>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</si>
  <si>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</si>
  <si>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</si>
  <si>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</si>
  <si>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</si>
  <si>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</si>
  <si>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</si>
  <si>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</si>
  <si>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</si>
  <si>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</si>
  <si>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</si>
  <si>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</si>
  <si>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</si>
  <si>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</si>
  <si>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</si>
  <si>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</si>
  <si>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</si>
  <si>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</si>
  <si>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</si>
  <si>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</si>
  <si>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</si>
  <si>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</si>
  <si>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</si>
  <si>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</si>
  <si>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</si>
  <si>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</si>
  <si>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</si>
  <si>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</si>
  <si>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</si>
  <si>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</si>
  <si>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ks834</t>
  </si>
  <si>
    <t>デリヘル版3（栗山絵麻）</t>
  </si>
  <si>
    <t>70歳までの出会いリクルート</t>
  </si>
  <si>
    <t>TOP</t>
  </si>
  <si>
    <t>スポニチ西部</t>
  </si>
  <si>
    <t>全5段つかみ55段保証</t>
  </si>
  <si>
    <t>55段保証</t>
  </si>
  <si>
    <t>ks835</t>
  </si>
  <si>
    <t>空電</t>
  </si>
  <si>
    <t>ks836</t>
  </si>
  <si>
    <t>カオス版（栗山絵麻）</t>
  </si>
  <si>
    <t>感動の熟女体験</t>
  </si>
  <si>
    <t>半5段つかみ55段保証</t>
  </si>
  <si>
    <t>ks837</t>
  </si>
  <si>
    <t>ks838</t>
  </si>
  <si>
    <t>DVDパッケージ＿ストーリー版（栗山絵麻）</t>
  </si>
  <si>
    <t>え美熟女が</t>
  </si>
  <si>
    <t>全3段つかみ55段保証</t>
  </si>
  <si>
    <t>ks839</t>
  </si>
  <si>
    <t>ks840</t>
  </si>
  <si>
    <t>スポニチ関東</t>
  </si>
  <si>
    <t>全5段</t>
  </si>
  <si>
    <t>7月09日(土)</t>
  </si>
  <si>
    <t>ks841</t>
  </si>
  <si>
    <t>ks842</t>
  </si>
  <si>
    <t>デリヘルサマー版（栗山絵麻）</t>
  </si>
  <si>
    <t>〇〇は永遠に不滅です</t>
  </si>
  <si>
    <t>サンスポ関東</t>
  </si>
  <si>
    <t>1C終面全5段</t>
  </si>
  <si>
    <t>7月03日(日)</t>
  </si>
  <si>
    <t>ks843</t>
  </si>
  <si>
    <t>ks844</t>
  </si>
  <si>
    <t>サンスポ関西</t>
  </si>
  <si>
    <t>ks845</t>
  </si>
  <si>
    <t>ks846</t>
  </si>
  <si>
    <t>デイリースポーツ関西</t>
  </si>
  <si>
    <t>4C終面全5段</t>
  </si>
  <si>
    <t>7月16日(土)</t>
  </si>
  <si>
    <t>ks847</t>
  </si>
  <si>
    <t>ks848</t>
  </si>
  <si>
    <t>ニッカン関西</t>
  </si>
  <si>
    <t>7月31日(日)</t>
  </si>
  <si>
    <t>ks849</t>
  </si>
  <si>
    <t>ks850</t>
  </si>
  <si>
    <t>旧デイリー風（栗山絵麻）</t>
  </si>
  <si>
    <t>学生いませんギャルもいません40代50代60代中年女性が多いサイト</t>
  </si>
  <si>
    <t>スポーツ報知関東</t>
  </si>
  <si>
    <t>4C終面雑報</t>
  </si>
  <si>
    <t>7月22日(金)</t>
  </si>
  <si>
    <t>ks851</t>
  </si>
  <si>
    <t>ks852</t>
  </si>
  <si>
    <t>九スポ</t>
  </si>
  <si>
    <t>記事枠</t>
  </si>
  <si>
    <t>7月25日(月)</t>
  </si>
  <si>
    <t>ks853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</si>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</sst>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20</v>
      </c>
      <c r="D6" s="180">
        <v>1524000</v>
      </c>
      <c r="E6" s="79">
        <v>570</v>
      </c>
      <c r="F6" s="79">
        <v>173</v>
      </c>
      <c r="G6" s="79">
        <v>1054</v>
      </c>
      <c r="H6" s="89">
        <v>123</v>
      </c>
      <c r="I6" s="90">
        <v>0</v>
      </c>
      <c r="J6" s="143">
        <f>H6+I6</f>
        <v>123</v>
      </c>
      <c r="K6" s="80">
        <f>IFERROR(J6/G6,"-")</f>
        <v>0.11669829222011</v>
      </c>
      <c r="L6" s="79">
        <v>11</v>
      </c>
      <c r="M6" s="79">
        <v>49</v>
      </c>
      <c r="N6" s="80">
        <f>IFERROR(L6/J6,"-")</f>
        <v>0.089430894308943</v>
      </c>
      <c r="O6" s="81">
        <f>IFERROR(D6/J6,"-")</f>
        <v>12390.243902439</v>
      </c>
      <c r="P6" s="82">
        <v>33</v>
      </c>
      <c r="Q6" s="80">
        <f>IFERROR(P6/J6,"-")</f>
        <v>0.26829268292683</v>
      </c>
      <c r="R6" s="185">
        <v>1722000</v>
      </c>
      <c r="S6" s="186">
        <f>IFERROR(R6/J6,"-")</f>
        <v>14000</v>
      </c>
      <c r="T6" s="186">
        <f>IFERROR(R6/P6,"-")</f>
        <v>52181.818181818</v>
      </c>
      <c r="U6" s="180">
        <f>IFERROR(R6-D6,"-")</f>
        <v>198000</v>
      </c>
      <c r="V6" s="83">
        <f>R6/D6</f>
        <v>1.1299212598425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1524000</v>
      </c>
      <c r="E9" s="41">
        <f>SUM(E6:E7)</f>
        <v>570</v>
      </c>
      <c r="F9" s="41">
        <f>SUM(F6:F7)</f>
        <v>173</v>
      </c>
      <c r="G9" s="41">
        <f>SUM(G6:G7)</f>
        <v>1054</v>
      </c>
      <c r="H9" s="41">
        <f>SUM(H6:H7)</f>
        <v>123</v>
      </c>
      <c r="I9" s="41">
        <f>SUM(I6:I7)</f>
        <v>0</v>
      </c>
      <c r="J9" s="41">
        <f>SUM(J6:J7)</f>
        <v>123</v>
      </c>
      <c r="K9" s="42">
        <f>IFERROR(J9/G9,"-")</f>
        <v>0.11669829222011</v>
      </c>
      <c r="L9" s="76">
        <f>SUM(L6:L7)</f>
        <v>11</v>
      </c>
      <c r="M9" s="76">
        <f>SUM(M6:M7)</f>
        <v>49</v>
      </c>
      <c r="N9" s="42">
        <f>IFERROR(L9/J9,"-")</f>
        <v>0.089430894308943</v>
      </c>
      <c r="O9" s="43">
        <f>IFERROR(D9/J9,"-")</f>
        <v>12390.243902439</v>
      </c>
      <c r="P9" s="44">
        <f>SUM(P6:P7)</f>
        <v>33</v>
      </c>
      <c r="Q9" s="42">
        <f>IFERROR(P9/J9,"-")</f>
        <v>0.26829268292683</v>
      </c>
      <c r="R9" s="183">
        <f>SUM(R6:R7)</f>
        <v>1722000</v>
      </c>
      <c r="S9" s="183">
        <f>IFERROR(R9/J9,"-")</f>
        <v>14000</v>
      </c>
      <c r="T9" s="183">
        <f>IFERROR(P9/P9,"-")</f>
        <v>1</v>
      </c>
      <c r="U9" s="183">
        <f>SUM(U6:U7)</f>
        <v>198000</v>
      </c>
      <c r="V9" s="45">
        <f>IFERROR(R9/D9,"-")</f>
        <v>1.1299212598425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1.7530303030303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 t="s">
        <v>66</v>
      </c>
      <c r="J6" s="180">
        <v>660000</v>
      </c>
      <c r="K6" s="79">
        <v>80</v>
      </c>
      <c r="L6" s="79">
        <v>0</v>
      </c>
      <c r="M6" s="79">
        <v>266</v>
      </c>
      <c r="N6" s="89">
        <v>32</v>
      </c>
      <c r="O6" s="90">
        <v>0</v>
      </c>
      <c r="P6" s="91">
        <f>N6+O6</f>
        <v>32</v>
      </c>
      <c r="Q6" s="80">
        <f>IFERROR(P6/M6,"-")</f>
        <v>0.1203007518797</v>
      </c>
      <c r="R6" s="79">
        <v>2</v>
      </c>
      <c r="S6" s="79">
        <v>16</v>
      </c>
      <c r="T6" s="80">
        <f>IFERROR(R6/(P6),"-")</f>
        <v>0.0625</v>
      </c>
      <c r="U6" s="186">
        <f>IFERROR(J6/SUM(N6:O11),"-")</f>
        <v>14042.553191489</v>
      </c>
      <c r="V6" s="82">
        <v>6</v>
      </c>
      <c r="W6" s="80">
        <f>IF(P6=0,"-",V6/P6)</f>
        <v>0.1875</v>
      </c>
      <c r="X6" s="185">
        <v>1137000</v>
      </c>
      <c r="Y6" s="186">
        <f>IFERROR(X6/P6,"-")</f>
        <v>35531.25</v>
      </c>
      <c r="Z6" s="186">
        <f>IFERROR(X6/V6,"-")</f>
        <v>189500</v>
      </c>
      <c r="AA6" s="180">
        <f>SUM(X6:X11)-SUM(J6:J11)</f>
        <v>497000</v>
      </c>
      <c r="AB6" s="83">
        <f>SUM(X6:X11)/SUM(J6:J11)</f>
        <v>1.7530303030303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0.0625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2</v>
      </c>
      <c r="AW6" s="105">
        <f>IF(P6=0,"",IF(AV6=0,"",(AV6/P6)))</f>
        <v>0.0625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8</v>
      </c>
      <c r="BF6" s="111">
        <f>IF(P6=0,"",IF(BE6=0,"",(BE6/P6)))</f>
        <v>0.25</v>
      </c>
      <c r="BG6" s="110">
        <v>1</v>
      </c>
      <c r="BH6" s="112">
        <f>IFERROR(BG6/BE6,"-")</f>
        <v>0.125</v>
      </c>
      <c r="BI6" s="113">
        <v>16000</v>
      </c>
      <c r="BJ6" s="114">
        <f>IFERROR(BI6/BE6,"-")</f>
        <v>2000</v>
      </c>
      <c r="BK6" s="115"/>
      <c r="BL6" s="115"/>
      <c r="BM6" s="115">
        <v>1</v>
      </c>
      <c r="BN6" s="117">
        <v>14</v>
      </c>
      <c r="BO6" s="118">
        <f>IF(P6=0,"",IF(BN6=0,"",(BN6/P6)))</f>
        <v>0.4375</v>
      </c>
      <c r="BP6" s="119">
        <v>4</v>
      </c>
      <c r="BQ6" s="120">
        <f>IFERROR(BP6/BN6,"-")</f>
        <v>0.28571428571429</v>
      </c>
      <c r="BR6" s="121">
        <v>1119000</v>
      </c>
      <c r="BS6" s="122">
        <f>IFERROR(BR6/BN6,"-")</f>
        <v>79928.571428571</v>
      </c>
      <c r="BT6" s="123">
        <v>2</v>
      </c>
      <c r="BU6" s="123"/>
      <c r="BV6" s="123">
        <v>2</v>
      </c>
      <c r="BW6" s="124">
        <v>5</v>
      </c>
      <c r="BX6" s="125">
        <f>IF(P6=0,"",IF(BW6=0,"",(BW6/P6)))</f>
        <v>0.15625</v>
      </c>
      <c r="BY6" s="126">
        <v>1</v>
      </c>
      <c r="BZ6" s="127">
        <f>IFERROR(BY6/BW6,"-")</f>
        <v>0.2</v>
      </c>
      <c r="CA6" s="128">
        <v>2000</v>
      </c>
      <c r="CB6" s="129">
        <f>IFERROR(CA6/BW6,"-")</f>
        <v>400</v>
      </c>
      <c r="CC6" s="130">
        <v>1</v>
      </c>
      <c r="CD6" s="130"/>
      <c r="CE6" s="130"/>
      <c r="CF6" s="131">
        <v>1</v>
      </c>
      <c r="CG6" s="132">
        <f>IF(P6=0,"",IF(CF6=0,"",(CF6/P6)))</f>
        <v>0.03125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6</v>
      </c>
      <c r="CP6" s="139">
        <v>1137000</v>
      </c>
      <c r="CQ6" s="139">
        <v>712000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132</v>
      </c>
      <c r="L7" s="79">
        <v>56</v>
      </c>
      <c r="M7" s="79">
        <v>42</v>
      </c>
      <c r="N7" s="89">
        <v>9</v>
      </c>
      <c r="O7" s="90">
        <v>0</v>
      </c>
      <c r="P7" s="91">
        <f>N7+O7</f>
        <v>9</v>
      </c>
      <c r="Q7" s="80">
        <f>IFERROR(P7/M7,"-")</f>
        <v>0.21428571428571</v>
      </c>
      <c r="R7" s="79">
        <v>0</v>
      </c>
      <c r="S7" s="79">
        <v>3</v>
      </c>
      <c r="T7" s="80">
        <f>IFERROR(R7/(P7),"-")</f>
        <v>0</v>
      </c>
      <c r="U7" s="186"/>
      <c r="V7" s="82">
        <v>2</v>
      </c>
      <c r="W7" s="80">
        <f>IF(P7=0,"-",V7/P7)</f>
        <v>0.22222222222222</v>
      </c>
      <c r="X7" s="185">
        <v>7000</v>
      </c>
      <c r="Y7" s="186">
        <f>IFERROR(X7/P7,"-")</f>
        <v>777.77777777778</v>
      </c>
      <c r="Z7" s="186">
        <f>IFERROR(X7/V7,"-")</f>
        <v>3500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1</v>
      </c>
      <c r="BF7" s="111">
        <f>IF(P7=0,"",IF(BE7=0,"",(BE7/P7)))</f>
        <v>0.11111111111111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>
        <v>7</v>
      </c>
      <c r="BX7" s="125">
        <f>IF(P7=0,"",IF(BW7=0,"",(BW7/P7)))</f>
        <v>0.77777777777778</v>
      </c>
      <c r="BY7" s="126">
        <v>1</v>
      </c>
      <c r="BZ7" s="127">
        <f>IFERROR(BY7/BW7,"-")</f>
        <v>0.14285714285714</v>
      </c>
      <c r="CA7" s="128">
        <v>1000</v>
      </c>
      <c r="CB7" s="129">
        <f>IFERROR(CA7/BW7,"-")</f>
        <v>142.85714285714</v>
      </c>
      <c r="CC7" s="130">
        <v>1</v>
      </c>
      <c r="CD7" s="130"/>
      <c r="CE7" s="130"/>
      <c r="CF7" s="131">
        <v>1</v>
      </c>
      <c r="CG7" s="132">
        <f>IF(P7=0,"",IF(CF7=0,"",(CF7/P7)))</f>
        <v>0.11111111111111</v>
      </c>
      <c r="CH7" s="133">
        <v>1</v>
      </c>
      <c r="CI7" s="134">
        <f>IFERROR(CH7/CF7,"-")</f>
        <v>1</v>
      </c>
      <c r="CJ7" s="135">
        <v>6000</v>
      </c>
      <c r="CK7" s="136">
        <f>IFERROR(CJ7/CF7,"-")</f>
        <v>6000</v>
      </c>
      <c r="CL7" s="137"/>
      <c r="CM7" s="137"/>
      <c r="CN7" s="137">
        <v>1</v>
      </c>
      <c r="CO7" s="138">
        <v>2</v>
      </c>
      <c r="CP7" s="139">
        <v>7000</v>
      </c>
      <c r="CQ7" s="139">
        <v>6000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 t="s">
        <v>64</v>
      </c>
      <c r="H8" s="88" t="s">
        <v>72</v>
      </c>
      <c r="I8" s="88"/>
      <c r="J8" s="180"/>
      <c r="K8" s="79">
        <v>7</v>
      </c>
      <c r="L8" s="79">
        <v>0</v>
      </c>
      <c r="M8" s="79">
        <v>26</v>
      </c>
      <c r="N8" s="89">
        <v>3</v>
      </c>
      <c r="O8" s="90">
        <v>0</v>
      </c>
      <c r="P8" s="91">
        <f>N8+O8</f>
        <v>3</v>
      </c>
      <c r="Q8" s="80">
        <f>IFERROR(P8/M8,"-")</f>
        <v>0.11538461538462</v>
      </c>
      <c r="R8" s="79">
        <v>0</v>
      </c>
      <c r="S8" s="79">
        <v>1</v>
      </c>
      <c r="T8" s="80">
        <f>IFERROR(R8/(P8),"-")</f>
        <v>0</v>
      </c>
      <c r="U8" s="186"/>
      <c r="V8" s="82">
        <v>1</v>
      </c>
      <c r="W8" s="80">
        <f>IF(P8=0,"-",V8/P8)</f>
        <v>0.33333333333333</v>
      </c>
      <c r="X8" s="185">
        <v>3000</v>
      </c>
      <c r="Y8" s="186">
        <f>IFERROR(X8/P8,"-")</f>
        <v>1000</v>
      </c>
      <c r="Z8" s="186">
        <f>IFERROR(X8/V8,"-")</f>
        <v>3000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2</v>
      </c>
      <c r="BO8" s="118">
        <f>IF(P8=0,"",IF(BN8=0,"",(BN8/P8)))</f>
        <v>0.66666666666667</v>
      </c>
      <c r="BP8" s="119">
        <v>1</v>
      </c>
      <c r="BQ8" s="120">
        <f>IFERROR(BP8/BN8,"-")</f>
        <v>0.5</v>
      </c>
      <c r="BR8" s="121">
        <v>3000</v>
      </c>
      <c r="BS8" s="122">
        <f>IFERROR(BR8/BN8,"-")</f>
        <v>1500</v>
      </c>
      <c r="BT8" s="123">
        <v>1</v>
      </c>
      <c r="BU8" s="123"/>
      <c r="BV8" s="123"/>
      <c r="BW8" s="124">
        <v>1</v>
      </c>
      <c r="BX8" s="125">
        <f>IF(P8=0,"",IF(BW8=0,"",(BW8/P8)))</f>
        <v>0.33333333333333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3000</v>
      </c>
      <c r="CQ8" s="139">
        <v>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70</v>
      </c>
      <c r="E9" s="189" t="s">
        <v>71</v>
      </c>
      <c r="F9" s="189" t="s">
        <v>68</v>
      </c>
      <c r="G9" s="88"/>
      <c r="H9" s="88"/>
      <c r="I9" s="88"/>
      <c r="J9" s="180"/>
      <c r="K9" s="79">
        <v>14</v>
      </c>
      <c r="L9" s="79">
        <v>9</v>
      </c>
      <c r="M9" s="79">
        <v>4</v>
      </c>
      <c r="N9" s="89">
        <v>3</v>
      </c>
      <c r="O9" s="90">
        <v>0</v>
      </c>
      <c r="P9" s="91">
        <f>N9+O9</f>
        <v>3</v>
      </c>
      <c r="Q9" s="80">
        <f>IFERROR(P9/M9,"-")</f>
        <v>0.75</v>
      </c>
      <c r="R9" s="79">
        <v>1</v>
      </c>
      <c r="S9" s="79">
        <v>1</v>
      </c>
      <c r="T9" s="80">
        <f>IFERROR(R9/(P9),"-")</f>
        <v>0.33333333333333</v>
      </c>
      <c r="U9" s="186"/>
      <c r="V9" s="82">
        <v>2</v>
      </c>
      <c r="W9" s="80">
        <f>IF(P9=0,"-",V9/P9)</f>
        <v>0.66666666666667</v>
      </c>
      <c r="X9" s="185">
        <v>10000</v>
      </c>
      <c r="Y9" s="186">
        <f>IFERROR(X9/P9,"-")</f>
        <v>3333.3333333333</v>
      </c>
      <c r="Z9" s="186">
        <f>IFERROR(X9/V9,"-")</f>
        <v>5000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3</v>
      </c>
      <c r="CG9" s="132">
        <f>IF(P9=0,"",IF(CF9=0,"",(CF9/P9)))</f>
        <v>1</v>
      </c>
      <c r="CH9" s="133">
        <v>2</v>
      </c>
      <c r="CI9" s="134">
        <f>IFERROR(CH9/CF9,"-")</f>
        <v>0.66666666666667</v>
      </c>
      <c r="CJ9" s="135">
        <v>10000</v>
      </c>
      <c r="CK9" s="136">
        <f>IFERROR(CJ9/CF9,"-")</f>
        <v>3333.3333333333</v>
      </c>
      <c r="CL9" s="137">
        <v>2</v>
      </c>
      <c r="CM9" s="137"/>
      <c r="CN9" s="137"/>
      <c r="CO9" s="138">
        <v>2</v>
      </c>
      <c r="CP9" s="139">
        <v>10000</v>
      </c>
      <c r="CQ9" s="139">
        <v>5000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74</v>
      </c>
      <c r="C10" s="189"/>
      <c r="D10" s="189" t="s">
        <v>75</v>
      </c>
      <c r="E10" s="189" t="s">
        <v>76</v>
      </c>
      <c r="F10" s="189" t="s">
        <v>63</v>
      </c>
      <c r="G10" s="88" t="s">
        <v>64</v>
      </c>
      <c r="H10" s="88" t="s">
        <v>77</v>
      </c>
      <c r="I10" s="88"/>
      <c r="J10" s="180"/>
      <c r="K10" s="79">
        <v>0</v>
      </c>
      <c r="L10" s="79">
        <v>0</v>
      </c>
      <c r="M10" s="79">
        <v>3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186"/>
      <c r="V10" s="82">
        <v>0</v>
      </c>
      <c r="W10" s="80" t="str">
        <f>IF(P10=0,"-",V10/P10)</f>
        <v>-</v>
      </c>
      <c r="X10" s="185">
        <v>0</v>
      </c>
      <c r="Y10" s="186" t="str">
        <f>IFERROR(X10/P10,"-")</f>
        <v>-</v>
      </c>
      <c r="Z10" s="186" t="str">
        <f>IFERROR(X10/V10,"-")</f>
        <v>-</v>
      </c>
      <c r="AA10" s="18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78</v>
      </c>
      <c r="C11" s="189"/>
      <c r="D11" s="189" t="s">
        <v>75</v>
      </c>
      <c r="E11" s="189" t="s">
        <v>76</v>
      </c>
      <c r="F11" s="189" t="s">
        <v>68</v>
      </c>
      <c r="G11" s="88"/>
      <c r="H11" s="88"/>
      <c r="I11" s="88"/>
      <c r="J11" s="180"/>
      <c r="K11" s="79">
        <v>1</v>
      </c>
      <c r="L11" s="79">
        <v>1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186"/>
      <c r="V11" s="82">
        <v>0</v>
      </c>
      <c r="W11" s="80" t="str">
        <f>IF(P11=0,"-",V11/P11)</f>
        <v>-</v>
      </c>
      <c r="X11" s="185">
        <v>0</v>
      </c>
      <c r="Y11" s="186" t="str">
        <f>IFERROR(X11/P11,"-")</f>
        <v>-</v>
      </c>
      <c r="Z11" s="186" t="str">
        <f>IFERROR(X11/V11,"-")</f>
        <v>-</v>
      </c>
      <c r="AA11" s="18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1.875</v>
      </c>
      <c r="B12" s="189" t="s">
        <v>79</v>
      </c>
      <c r="C12" s="189"/>
      <c r="D12" s="189" t="s">
        <v>61</v>
      </c>
      <c r="E12" s="189" t="s">
        <v>62</v>
      </c>
      <c r="F12" s="189" t="s">
        <v>63</v>
      </c>
      <c r="G12" s="88" t="s">
        <v>80</v>
      </c>
      <c r="H12" s="88" t="s">
        <v>81</v>
      </c>
      <c r="I12" s="190" t="s">
        <v>82</v>
      </c>
      <c r="J12" s="180">
        <v>144000</v>
      </c>
      <c r="K12" s="79">
        <v>44</v>
      </c>
      <c r="L12" s="79">
        <v>0</v>
      </c>
      <c r="M12" s="79">
        <v>107</v>
      </c>
      <c r="N12" s="89">
        <v>16</v>
      </c>
      <c r="O12" s="90">
        <v>0</v>
      </c>
      <c r="P12" s="91">
        <f>N12+O12</f>
        <v>16</v>
      </c>
      <c r="Q12" s="80">
        <f>IFERROR(P12/M12,"-")</f>
        <v>0.14953271028037</v>
      </c>
      <c r="R12" s="79">
        <v>2</v>
      </c>
      <c r="S12" s="79">
        <v>6</v>
      </c>
      <c r="T12" s="80">
        <f>IFERROR(R12/(P12),"-")</f>
        <v>0.125</v>
      </c>
      <c r="U12" s="186">
        <f>IFERROR(J12/SUM(N12:O13),"-")</f>
        <v>6260.8695652174</v>
      </c>
      <c r="V12" s="82">
        <v>5</v>
      </c>
      <c r="W12" s="80">
        <f>IF(P12=0,"-",V12/P12)</f>
        <v>0.3125</v>
      </c>
      <c r="X12" s="185">
        <v>136000</v>
      </c>
      <c r="Y12" s="186">
        <f>IFERROR(X12/P12,"-")</f>
        <v>8500</v>
      </c>
      <c r="Z12" s="186">
        <f>IFERROR(X12/V12,"-")</f>
        <v>27200</v>
      </c>
      <c r="AA12" s="180">
        <f>SUM(X12:X13)-SUM(J12:J13)</f>
        <v>126000</v>
      </c>
      <c r="AB12" s="83">
        <f>SUM(X12:X13)/SUM(J12:J13)</f>
        <v>1.875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3</v>
      </c>
      <c r="BF12" s="111">
        <f>IF(P12=0,"",IF(BE12=0,"",(BE12/P12)))</f>
        <v>0.1875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5</v>
      </c>
      <c r="BO12" s="118">
        <f>IF(P12=0,"",IF(BN12=0,"",(BN12/P12)))</f>
        <v>0.3125</v>
      </c>
      <c r="BP12" s="119">
        <v>1</v>
      </c>
      <c r="BQ12" s="120">
        <f>IFERROR(BP12/BN12,"-")</f>
        <v>0.2</v>
      </c>
      <c r="BR12" s="121">
        <v>1000</v>
      </c>
      <c r="BS12" s="122">
        <f>IFERROR(BR12/BN12,"-")</f>
        <v>200</v>
      </c>
      <c r="BT12" s="123">
        <v>1</v>
      </c>
      <c r="BU12" s="123"/>
      <c r="BV12" s="123"/>
      <c r="BW12" s="124">
        <v>8</v>
      </c>
      <c r="BX12" s="125">
        <f>IF(P12=0,"",IF(BW12=0,"",(BW12/P12)))</f>
        <v>0.5</v>
      </c>
      <c r="BY12" s="126">
        <v>4</v>
      </c>
      <c r="BZ12" s="127">
        <f>IFERROR(BY12/BW12,"-")</f>
        <v>0.5</v>
      </c>
      <c r="CA12" s="128">
        <v>135000</v>
      </c>
      <c r="CB12" s="129">
        <f>IFERROR(CA12/BW12,"-")</f>
        <v>16875</v>
      </c>
      <c r="CC12" s="130"/>
      <c r="CD12" s="130">
        <v>1</v>
      </c>
      <c r="CE12" s="130">
        <v>3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5</v>
      </c>
      <c r="CP12" s="139">
        <v>136000</v>
      </c>
      <c r="CQ12" s="139">
        <v>70000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83</v>
      </c>
      <c r="C13" s="189"/>
      <c r="D13" s="189" t="s">
        <v>61</v>
      </c>
      <c r="E13" s="189" t="s">
        <v>62</v>
      </c>
      <c r="F13" s="189" t="s">
        <v>68</v>
      </c>
      <c r="G13" s="88"/>
      <c r="H13" s="88"/>
      <c r="I13" s="88"/>
      <c r="J13" s="180"/>
      <c r="K13" s="79">
        <v>21</v>
      </c>
      <c r="L13" s="79">
        <v>17</v>
      </c>
      <c r="M13" s="79">
        <v>10</v>
      </c>
      <c r="N13" s="89">
        <v>7</v>
      </c>
      <c r="O13" s="90">
        <v>0</v>
      </c>
      <c r="P13" s="91">
        <f>N13+O13</f>
        <v>7</v>
      </c>
      <c r="Q13" s="80">
        <f>IFERROR(P13/M13,"-")</f>
        <v>0.7</v>
      </c>
      <c r="R13" s="79">
        <v>2</v>
      </c>
      <c r="S13" s="79">
        <v>2</v>
      </c>
      <c r="T13" s="80">
        <f>IFERROR(R13/(P13),"-")</f>
        <v>0.28571428571429</v>
      </c>
      <c r="U13" s="186"/>
      <c r="V13" s="82">
        <v>4</v>
      </c>
      <c r="W13" s="80">
        <f>IF(P13=0,"-",V13/P13)</f>
        <v>0.57142857142857</v>
      </c>
      <c r="X13" s="185">
        <v>134000</v>
      </c>
      <c r="Y13" s="186">
        <f>IFERROR(X13/P13,"-")</f>
        <v>19142.857142857</v>
      </c>
      <c r="Z13" s="186">
        <f>IFERROR(X13/V13,"-")</f>
        <v>33500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3</v>
      </c>
      <c r="BO13" s="118">
        <f>IF(P13=0,"",IF(BN13=0,"",(BN13/P13)))</f>
        <v>0.42857142857143</v>
      </c>
      <c r="BP13" s="119">
        <v>2</v>
      </c>
      <c r="BQ13" s="120">
        <f>IFERROR(BP13/BN13,"-")</f>
        <v>0.66666666666667</v>
      </c>
      <c r="BR13" s="121">
        <v>34000</v>
      </c>
      <c r="BS13" s="122">
        <f>IFERROR(BR13/BN13,"-")</f>
        <v>11333.333333333</v>
      </c>
      <c r="BT13" s="123"/>
      <c r="BU13" s="123">
        <v>1</v>
      </c>
      <c r="BV13" s="123">
        <v>1</v>
      </c>
      <c r="BW13" s="124">
        <v>4</v>
      </c>
      <c r="BX13" s="125">
        <f>IF(P13=0,"",IF(BW13=0,"",(BW13/P13)))</f>
        <v>0.57142857142857</v>
      </c>
      <c r="BY13" s="126">
        <v>2</v>
      </c>
      <c r="BZ13" s="127">
        <f>IFERROR(BY13/BW13,"-")</f>
        <v>0.5</v>
      </c>
      <c r="CA13" s="128">
        <v>100000</v>
      </c>
      <c r="CB13" s="129">
        <f>IFERROR(CA13/BW13,"-")</f>
        <v>25000</v>
      </c>
      <c r="CC13" s="130">
        <v>1</v>
      </c>
      <c r="CD13" s="130"/>
      <c r="CE13" s="130">
        <v>1</v>
      </c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4</v>
      </c>
      <c r="CP13" s="139">
        <v>134000</v>
      </c>
      <c r="CQ13" s="139">
        <v>95000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0.12777777777778</v>
      </c>
      <c r="B14" s="189" t="s">
        <v>84</v>
      </c>
      <c r="C14" s="189"/>
      <c r="D14" s="189" t="s">
        <v>85</v>
      </c>
      <c r="E14" s="189" t="s">
        <v>86</v>
      </c>
      <c r="F14" s="189" t="s">
        <v>63</v>
      </c>
      <c r="G14" s="88" t="s">
        <v>87</v>
      </c>
      <c r="H14" s="88" t="s">
        <v>88</v>
      </c>
      <c r="I14" s="191" t="s">
        <v>89</v>
      </c>
      <c r="J14" s="180">
        <v>180000</v>
      </c>
      <c r="K14" s="79">
        <v>20</v>
      </c>
      <c r="L14" s="79">
        <v>0</v>
      </c>
      <c r="M14" s="79">
        <v>59</v>
      </c>
      <c r="N14" s="89">
        <v>5</v>
      </c>
      <c r="O14" s="90">
        <v>0</v>
      </c>
      <c r="P14" s="91">
        <f>N14+O14</f>
        <v>5</v>
      </c>
      <c r="Q14" s="80">
        <f>IFERROR(P14/M14,"-")</f>
        <v>0.084745762711864</v>
      </c>
      <c r="R14" s="79">
        <v>0</v>
      </c>
      <c r="S14" s="79">
        <v>3</v>
      </c>
      <c r="T14" s="80">
        <f>IFERROR(R14/(P14),"-")</f>
        <v>0</v>
      </c>
      <c r="U14" s="186">
        <f>IFERROR(J14/SUM(N14:O15),"-")</f>
        <v>25714.285714286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-157000</v>
      </c>
      <c r="AB14" s="83">
        <f>SUM(X14:X15)/SUM(J14:J15)</f>
        <v>0.12777777777778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1</v>
      </c>
      <c r="AN14" s="99">
        <f>IF(P14=0,"",IF(AM14=0,"",(AM14/P14)))</f>
        <v>0.2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3</v>
      </c>
      <c r="BO14" s="118">
        <f>IF(P14=0,"",IF(BN14=0,"",(BN14/P14)))</f>
        <v>0.6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0.2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90</v>
      </c>
      <c r="C15" s="189"/>
      <c r="D15" s="189" t="s">
        <v>85</v>
      </c>
      <c r="E15" s="189" t="s">
        <v>86</v>
      </c>
      <c r="F15" s="189" t="s">
        <v>68</v>
      </c>
      <c r="G15" s="88"/>
      <c r="H15" s="88"/>
      <c r="I15" s="88"/>
      <c r="J15" s="180"/>
      <c r="K15" s="79">
        <v>21</v>
      </c>
      <c r="L15" s="79">
        <v>19</v>
      </c>
      <c r="M15" s="79">
        <v>15</v>
      </c>
      <c r="N15" s="89">
        <v>2</v>
      </c>
      <c r="O15" s="90">
        <v>0</v>
      </c>
      <c r="P15" s="91">
        <f>N15+O15</f>
        <v>2</v>
      </c>
      <c r="Q15" s="80">
        <f>IFERROR(P15/M15,"-")</f>
        <v>0.13333333333333</v>
      </c>
      <c r="R15" s="79">
        <v>1</v>
      </c>
      <c r="S15" s="79">
        <v>0</v>
      </c>
      <c r="T15" s="80">
        <f>IFERROR(R15/(P15),"-")</f>
        <v>0.5</v>
      </c>
      <c r="U15" s="186"/>
      <c r="V15" s="82">
        <v>2</v>
      </c>
      <c r="W15" s="80">
        <f>IF(P15=0,"-",V15/P15)</f>
        <v>1</v>
      </c>
      <c r="X15" s="185">
        <v>23000</v>
      </c>
      <c r="Y15" s="186">
        <f>IFERROR(X15/P15,"-")</f>
        <v>11500</v>
      </c>
      <c r="Z15" s="186">
        <f>IFERROR(X15/V15,"-")</f>
        <v>11500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>
        <v>1</v>
      </c>
      <c r="BO15" s="118">
        <f>IF(P15=0,"",IF(BN15=0,"",(BN15/P15)))</f>
        <v>0.5</v>
      </c>
      <c r="BP15" s="119">
        <v>1</v>
      </c>
      <c r="BQ15" s="120">
        <f>IFERROR(BP15/BN15,"-")</f>
        <v>1</v>
      </c>
      <c r="BR15" s="121">
        <v>8000</v>
      </c>
      <c r="BS15" s="122">
        <f>IFERROR(BR15/BN15,"-")</f>
        <v>8000</v>
      </c>
      <c r="BT15" s="123"/>
      <c r="BU15" s="123">
        <v>1</v>
      </c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>
        <v>1</v>
      </c>
      <c r="CG15" s="132">
        <f>IF(P15=0,"",IF(CF15=0,"",(CF15/P15)))</f>
        <v>0.5</v>
      </c>
      <c r="CH15" s="133">
        <v>1</v>
      </c>
      <c r="CI15" s="134">
        <f>IFERROR(CH15/CF15,"-")</f>
        <v>1</v>
      </c>
      <c r="CJ15" s="135">
        <v>15000</v>
      </c>
      <c r="CK15" s="136">
        <f>IFERROR(CJ15/CF15,"-")</f>
        <v>15000</v>
      </c>
      <c r="CL15" s="137"/>
      <c r="CM15" s="137">
        <v>1</v>
      </c>
      <c r="CN15" s="137"/>
      <c r="CO15" s="138">
        <v>2</v>
      </c>
      <c r="CP15" s="139">
        <v>23000</v>
      </c>
      <c r="CQ15" s="139">
        <v>15000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1.3222222222222</v>
      </c>
      <c r="B16" s="189" t="s">
        <v>91</v>
      </c>
      <c r="C16" s="189"/>
      <c r="D16" s="189" t="s">
        <v>61</v>
      </c>
      <c r="E16" s="189" t="s">
        <v>62</v>
      </c>
      <c r="F16" s="189" t="s">
        <v>63</v>
      </c>
      <c r="G16" s="88" t="s">
        <v>92</v>
      </c>
      <c r="H16" s="88" t="s">
        <v>88</v>
      </c>
      <c r="I16" s="191" t="s">
        <v>89</v>
      </c>
      <c r="J16" s="180">
        <v>180000</v>
      </c>
      <c r="K16" s="79">
        <v>52</v>
      </c>
      <c r="L16" s="79">
        <v>0</v>
      </c>
      <c r="M16" s="79">
        <v>181</v>
      </c>
      <c r="N16" s="89">
        <v>9</v>
      </c>
      <c r="O16" s="90">
        <v>0</v>
      </c>
      <c r="P16" s="91">
        <f>N16+O16</f>
        <v>9</v>
      </c>
      <c r="Q16" s="80">
        <f>IFERROR(P16/M16,"-")</f>
        <v>0.049723756906077</v>
      </c>
      <c r="R16" s="79">
        <v>1</v>
      </c>
      <c r="S16" s="79">
        <v>2</v>
      </c>
      <c r="T16" s="80">
        <f>IFERROR(R16/(P16),"-")</f>
        <v>0.11111111111111</v>
      </c>
      <c r="U16" s="186">
        <f>IFERROR(J16/SUM(N16:O17),"-")</f>
        <v>13846.153846154</v>
      </c>
      <c r="V16" s="82">
        <v>3</v>
      </c>
      <c r="W16" s="80">
        <f>IF(P16=0,"-",V16/P16)</f>
        <v>0.33333333333333</v>
      </c>
      <c r="X16" s="185">
        <v>28000</v>
      </c>
      <c r="Y16" s="186">
        <f>IFERROR(X16/P16,"-")</f>
        <v>3111.1111111111</v>
      </c>
      <c r="Z16" s="186">
        <f>IFERROR(X16/V16,"-")</f>
        <v>9333.3333333333</v>
      </c>
      <c r="AA16" s="180">
        <f>SUM(X16:X17)-SUM(J16:J17)</f>
        <v>58000</v>
      </c>
      <c r="AB16" s="83">
        <f>SUM(X16:X17)/SUM(J16:J17)</f>
        <v>1.3222222222222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>
        <v>1</v>
      </c>
      <c r="AN16" s="99">
        <f>IF(P16=0,"",IF(AM16=0,"",(AM16/P16)))</f>
        <v>0.11111111111111</v>
      </c>
      <c r="AO16" s="98"/>
      <c r="AP16" s="100">
        <f>IFERROR(AO16/AM16,"-")</f>
        <v>0</v>
      </c>
      <c r="AQ16" s="101"/>
      <c r="AR16" s="102">
        <f>IFERROR(AQ16/AM16,"-")</f>
        <v>0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4</v>
      </c>
      <c r="BO16" s="118">
        <f>IF(P16=0,"",IF(BN16=0,"",(BN16/P16)))</f>
        <v>0.44444444444444</v>
      </c>
      <c r="BP16" s="119">
        <v>1</v>
      </c>
      <c r="BQ16" s="120">
        <f>IFERROR(BP16/BN16,"-")</f>
        <v>0.25</v>
      </c>
      <c r="BR16" s="121">
        <v>15000</v>
      </c>
      <c r="BS16" s="122">
        <f>IFERROR(BR16/BN16,"-")</f>
        <v>3750</v>
      </c>
      <c r="BT16" s="123"/>
      <c r="BU16" s="123"/>
      <c r="BV16" s="123">
        <v>1</v>
      </c>
      <c r="BW16" s="124">
        <v>3</v>
      </c>
      <c r="BX16" s="125">
        <f>IF(P16=0,"",IF(BW16=0,"",(BW16/P16)))</f>
        <v>0.33333333333333</v>
      </c>
      <c r="BY16" s="126">
        <v>1</v>
      </c>
      <c r="BZ16" s="127">
        <f>IFERROR(BY16/BW16,"-")</f>
        <v>0.33333333333333</v>
      </c>
      <c r="CA16" s="128">
        <v>3000</v>
      </c>
      <c r="CB16" s="129">
        <f>IFERROR(CA16/BW16,"-")</f>
        <v>1000</v>
      </c>
      <c r="CC16" s="130">
        <v>1</v>
      </c>
      <c r="CD16" s="130"/>
      <c r="CE16" s="130"/>
      <c r="CF16" s="131">
        <v>1</v>
      </c>
      <c r="CG16" s="132">
        <f>IF(P16=0,"",IF(CF16=0,"",(CF16/P16)))</f>
        <v>0.11111111111111</v>
      </c>
      <c r="CH16" s="133">
        <v>1</v>
      </c>
      <c r="CI16" s="134">
        <f>IFERROR(CH16/CF16,"-")</f>
        <v>1</v>
      </c>
      <c r="CJ16" s="135">
        <v>10000</v>
      </c>
      <c r="CK16" s="136">
        <f>IFERROR(CJ16/CF16,"-")</f>
        <v>10000</v>
      </c>
      <c r="CL16" s="137"/>
      <c r="CM16" s="137">
        <v>1</v>
      </c>
      <c r="CN16" s="137"/>
      <c r="CO16" s="138">
        <v>3</v>
      </c>
      <c r="CP16" s="139">
        <v>28000</v>
      </c>
      <c r="CQ16" s="139">
        <v>15000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93</v>
      </c>
      <c r="C17" s="189"/>
      <c r="D17" s="189" t="s">
        <v>61</v>
      </c>
      <c r="E17" s="189" t="s">
        <v>62</v>
      </c>
      <c r="F17" s="189" t="s">
        <v>68</v>
      </c>
      <c r="G17" s="88"/>
      <c r="H17" s="88"/>
      <c r="I17" s="88"/>
      <c r="J17" s="180"/>
      <c r="K17" s="79">
        <v>35</v>
      </c>
      <c r="L17" s="79">
        <v>26</v>
      </c>
      <c r="M17" s="79">
        <v>25</v>
      </c>
      <c r="N17" s="89">
        <v>4</v>
      </c>
      <c r="O17" s="90">
        <v>0</v>
      </c>
      <c r="P17" s="91">
        <f>N17+O17</f>
        <v>4</v>
      </c>
      <c r="Q17" s="80">
        <f>IFERROR(P17/M17,"-")</f>
        <v>0.16</v>
      </c>
      <c r="R17" s="79">
        <v>0</v>
      </c>
      <c r="S17" s="79">
        <v>1</v>
      </c>
      <c r="T17" s="80">
        <f>IFERROR(R17/(P17),"-")</f>
        <v>0</v>
      </c>
      <c r="U17" s="186"/>
      <c r="V17" s="82">
        <v>1</v>
      </c>
      <c r="W17" s="80">
        <f>IF(P17=0,"-",V17/P17)</f>
        <v>0.25</v>
      </c>
      <c r="X17" s="185">
        <v>210000</v>
      </c>
      <c r="Y17" s="186">
        <f>IFERROR(X17/P17,"-")</f>
        <v>52500</v>
      </c>
      <c r="Z17" s="186">
        <f>IFERROR(X17/V17,"-")</f>
        <v>210000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0.25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2</v>
      </c>
      <c r="BX17" s="125">
        <f>IF(P17=0,"",IF(BW17=0,"",(BW17/P17)))</f>
        <v>0.5</v>
      </c>
      <c r="BY17" s="126">
        <v>1</v>
      </c>
      <c r="BZ17" s="127">
        <f>IFERROR(BY17/BW17,"-")</f>
        <v>0.5</v>
      </c>
      <c r="CA17" s="128">
        <v>210000</v>
      </c>
      <c r="CB17" s="129">
        <f>IFERROR(CA17/BW17,"-")</f>
        <v>105000</v>
      </c>
      <c r="CC17" s="130"/>
      <c r="CD17" s="130"/>
      <c r="CE17" s="130">
        <v>1</v>
      </c>
      <c r="CF17" s="131">
        <v>1</v>
      </c>
      <c r="CG17" s="132">
        <f>IF(P17=0,"",IF(CF17=0,"",(CF17/P17)))</f>
        <v>0.25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1</v>
      </c>
      <c r="CP17" s="139">
        <v>210000</v>
      </c>
      <c r="CQ17" s="139">
        <v>210000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>
        <f>AB18</f>
        <v>0.0069444444444444</v>
      </c>
      <c r="B18" s="189" t="s">
        <v>94</v>
      </c>
      <c r="C18" s="189"/>
      <c r="D18" s="189" t="s">
        <v>85</v>
      </c>
      <c r="E18" s="189" t="s">
        <v>86</v>
      </c>
      <c r="F18" s="189" t="s">
        <v>63</v>
      </c>
      <c r="G18" s="88" t="s">
        <v>95</v>
      </c>
      <c r="H18" s="88" t="s">
        <v>96</v>
      </c>
      <c r="I18" s="190" t="s">
        <v>97</v>
      </c>
      <c r="J18" s="180">
        <v>144000</v>
      </c>
      <c r="K18" s="79">
        <v>19</v>
      </c>
      <c r="L18" s="79">
        <v>0</v>
      </c>
      <c r="M18" s="79">
        <v>107</v>
      </c>
      <c r="N18" s="89">
        <v>9</v>
      </c>
      <c r="O18" s="90">
        <v>0</v>
      </c>
      <c r="P18" s="91">
        <f>N18+O18</f>
        <v>9</v>
      </c>
      <c r="Q18" s="80">
        <f>IFERROR(P18/M18,"-")</f>
        <v>0.08411214953271</v>
      </c>
      <c r="R18" s="79">
        <v>0</v>
      </c>
      <c r="S18" s="79">
        <v>5</v>
      </c>
      <c r="T18" s="80">
        <f>IFERROR(R18/(P18),"-")</f>
        <v>0</v>
      </c>
      <c r="U18" s="186">
        <f>IFERROR(J18/SUM(N18:O19),"-")</f>
        <v>12000</v>
      </c>
      <c r="V18" s="82">
        <v>1</v>
      </c>
      <c r="W18" s="80">
        <f>IF(P18=0,"-",V18/P18)</f>
        <v>0.11111111111111</v>
      </c>
      <c r="X18" s="185">
        <v>1000</v>
      </c>
      <c r="Y18" s="186">
        <f>IFERROR(X18/P18,"-")</f>
        <v>111.11111111111</v>
      </c>
      <c r="Z18" s="186">
        <f>IFERROR(X18/V18,"-")</f>
        <v>1000</v>
      </c>
      <c r="AA18" s="180">
        <f>SUM(X18:X19)-SUM(J18:J19)</f>
        <v>-143000</v>
      </c>
      <c r="AB18" s="83">
        <f>SUM(X18:X19)/SUM(J18:J19)</f>
        <v>0.0069444444444444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>
        <v>2</v>
      </c>
      <c r="AN18" s="99">
        <f>IF(P18=0,"",IF(AM18=0,"",(AM18/P18)))</f>
        <v>0.22222222222222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0.11111111111111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2</v>
      </c>
      <c r="BF18" s="111">
        <f>IF(P18=0,"",IF(BE18=0,"",(BE18/P18)))</f>
        <v>0.22222222222222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0.22222222222222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0.11111111111111</v>
      </c>
      <c r="BY18" s="126"/>
      <c r="BZ18" s="127">
        <f>IFERROR(BY18/BW18,"-")</f>
        <v>0</v>
      </c>
      <c r="CA18" s="128"/>
      <c r="CB18" s="129">
        <f>IFERROR(CA18/BW18,"-")</f>
        <v>0</v>
      </c>
      <c r="CC18" s="130"/>
      <c r="CD18" s="130"/>
      <c r="CE18" s="130"/>
      <c r="CF18" s="131">
        <v>1</v>
      </c>
      <c r="CG18" s="132">
        <f>IF(P18=0,"",IF(CF18=0,"",(CF18/P18)))</f>
        <v>0.11111111111111</v>
      </c>
      <c r="CH18" s="133">
        <v>1</v>
      </c>
      <c r="CI18" s="134">
        <f>IFERROR(CH18/CF18,"-")</f>
        <v>1</v>
      </c>
      <c r="CJ18" s="135">
        <v>1000</v>
      </c>
      <c r="CK18" s="136">
        <f>IFERROR(CJ18/CF18,"-")</f>
        <v>1000</v>
      </c>
      <c r="CL18" s="137">
        <v>1</v>
      </c>
      <c r="CM18" s="137"/>
      <c r="CN18" s="137"/>
      <c r="CO18" s="138">
        <v>1</v>
      </c>
      <c r="CP18" s="139">
        <v>1000</v>
      </c>
      <c r="CQ18" s="139">
        <v>1000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98</v>
      </c>
      <c r="C19" s="189"/>
      <c r="D19" s="189" t="s">
        <v>85</v>
      </c>
      <c r="E19" s="189" t="s">
        <v>86</v>
      </c>
      <c r="F19" s="189" t="s">
        <v>68</v>
      </c>
      <c r="G19" s="88"/>
      <c r="H19" s="88"/>
      <c r="I19" s="88"/>
      <c r="J19" s="180"/>
      <c r="K19" s="79">
        <v>46</v>
      </c>
      <c r="L19" s="79">
        <v>17</v>
      </c>
      <c r="M19" s="79">
        <v>4</v>
      </c>
      <c r="N19" s="89">
        <v>3</v>
      </c>
      <c r="O19" s="90">
        <v>0</v>
      </c>
      <c r="P19" s="91">
        <f>N19+O19</f>
        <v>3</v>
      </c>
      <c r="Q19" s="80">
        <f>IFERROR(P19/M19,"-")</f>
        <v>0.75</v>
      </c>
      <c r="R19" s="79">
        <v>0</v>
      </c>
      <c r="S19" s="79">
        <v>1</v>
      </c>
      <c r="T19" s="80">
        <f>IFERROR(R19/(P19),"-")</f>
        <v>0</v>
      </c>
      <c r="U19" s="186"/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>
        <v>2</v>
      </c>
      <c r="BO19" s="118">
        <f>IF(P19=0,"",IF(BN19=0,"",(BN19/P19)))</f>
        <v>0.66666666666667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1</v>
      </c>
      <c r="BX19" s="125">
        <f>IF(P19=0,"",IF(BW19=0,"",(BW19/P19)))</f>
        <v>0.33333333333333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>
        <f>AB20</f>
        <v>0.038461538461538</v>
      </c>
      <c r="B20" s="189" t="s">
        <v>99</v>
      </c>
      <c r="C20" s="189"/>
      <c r="D20" s="189" t="s">
        <v>61</v>
      </c>
      <c r="E20" s="189" t="s">
        <v>62</v>
      </c>
      <c r="F20" s="189" t="s">
        <v>63</v>
      </c>
      <c r="G20" s="88" t="s">
        <v>100</v>
      </c>
      <c r="H20" s="88" t="s">
        <v>81</v>
      </c>
      <c r="I20" s="191" t="s">
        <v>101</v>
      </c>
      <c r="J20" s="180">
        <v>156000</v>
      </c>
      <c r="K20" s="79">
        <v>25</v>
      </c>
      <c r="L20" s="79">
        <v>0</v>
      </c>
      <c r="M20" s="79">
        <v>117</v>
      </c>
      <c r="N20" s="89">
        <v>9</v>
      </c>
      <c r="O20" s="90">
        <v>0</v>
      </c>
      <c r="P20" s="91">
        <f>N20+O20</f>
        <v>9</v>
      </c>
      <c r="Q20" s="80">
        <f>IFERROR(P20/M20,"-")</f>
        <v>0.076923076923077</v>
      </c>
      <c r="R20" s="79">
        <v>1</v>
      </c>
      <c r="S20" s="79">
        <v>4</v>
      </c>
      <c r="T20" s="80">
        <f>IFERROR(R20/(P20),"-")</f>
        <v>0.11111111111111</v>
      </c>
      <c r="U20" s="186">
        <f>IFERROR(J20/SUM(N20:O21),"-")</f>
        <v>11142.857142857</v>
      </c>
      <c r="V20" s="82">
        <v>1</v>
      </c>
      <c r="W20" s="80">
        <f>IF(P20=0,"-",V20/P20)</f>
        <v>0.11111111111111</v>
      </c>
      <c r="X20" s="185">
        <v>3000</v>
      </c>
      <c r="Y20" s="186">
        <f>IFERROR(X20/P20,"-")</f>
        <v>333.33333333333</v>
      </c>
      <c r="Z20" s="186">
        <f>IFERROR(X20/V20,"-")</f>
        <v>3000</v>
      </c>
      <c r="AA20" s="180">
        <f>SUM(X20:X21)-SUM(J20:J21)</f>
        <v>-150000</v>
      </c>
      <c r="AB20" s="83">
        <f>SUM(X20:X21)/SUM(J20:J21)</f>
        <v>0.038461538461538</v>
      </c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0.11111111111111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5</v>
      </c>
      <c r="BO20" s="118">
        <f>IF(P20=0,"",IF(BN20=0,"",(BN20/P20)))</f>
        <v>0.55555555555556</v>
      </c>
      <c r="BP20" s="119">
        <v>1</v>
      </c>
      <c r="BQ20" s="120">
        <f>IFERROR(BP20/BN20,"-")</f>
        <v>0.2</v>
      </c>
      <c r="BR20" s="121">
        <v>3000</v>
      </c>
      <c r="BS20" s="122">
        <f>IFERROR(BR20/BN20,"-")</f>
        <v>600</v>
      </c>
      <c r="BT20" s="123">
        <v>1</v>
      </c>
      <c r="BU20" s="123"/>
      <c r="BV20" s="123"/>
      <c r="BW20" s="124">
        <v>2</v>
      </c>
      <c r="BX20" s="125">
        <f>IF(P20=0,"",IF(BW20=0,"",(BW20/P20)))</f>
        <v>0.22222222222222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>
        <v>1</v>
      </c>
      <c r="CG20" s="132">
        <f>IF(P20=0,"",IF(CF20=0,"",(CF20/P20)))</f>
        <v>0.11111111111111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1</v>
      </c>
      <c r="CP20" s="139">
        <v>3000</v>
      </c>
      <c r="CQ20" s="139">
        <v>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102</v>
      </c>
      <c r="C21" s="189"/>
      <c r="D21" s="189" t="s">
        <v>61</v>
      </c>
      <c r="E21" s="189" t="s">
        <v>62</v>
      </c>
      <c r="F21" s="189" t="s">
        <v>68</v>
      </c>
      <c r="G21" s="88"/>
      <c r="H21" s="88"/>
      <c r="I21" s="88"/>
      <c r="J21" s="180"/>
      <c r="K21" s="79">
        <v>23</v>
      </c>
      <c r="L21" s="79">
        <v>17</v>
      </c>
      <c r="M21" s="79">
        <v>10</v>
      </c>
      <c r="N21" s="89">
        <v>5</v>
      </c>
      <c r="O21" s="90">
        <v>0</v>
      </c>
      <c r="P21" s="91">
        <f>N21+O21</f>
        <v>5</v>
      </c>
      <c r="Q21" s="80">
        <f>IFERROR(P21/M21,"-")</f>
        <v>0.5</v>
      </c>
      <c r="R21" s="79">
        <v>0</v>
      </c>
      <c r="S21" s="79">
        <v>0</v>
      </c>
      <c r="T21" s="80">
        <f>IFERROR(R21/(P21),"-")</f>
        <v>0</v>
      </c>
      <c r="U21" s="186"/>
      <c r="V21" s="82">
        <v>1</v>
      </c>
      <c r="W21" s="80">
        <f>IF(P21=0,"-",V21/P21)</f>
        <v>0.2</v>
      </c>
      <c r="X21" s="185">
        <v>3000</v>
      </c>
      <c r="Y21" s="186">
        <f>IFERROR(X21/P21,"-")</f>
        <v>600</v>
      </c>
      <c r="Z21" s="186">
        <f>IFERROR(X21/V21,"-")</f>
        <v>3000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0.2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3</v>
      </c>
      <c r="BX21" s="125">
        <f>IF(P21=0,"",IF(BW21=0,"",(BW21/P21)))</f>
        <v>0.6</v>
      </c>
      <c r="BY21" s="126">
        <v>1</v>
      </c>
      <c r="BZ21" s="127">
        <f>IFERROR(BY21/BW21,"-")</f>
        <v>0.33333333333333</v>
      </c>
      <c r="CA21" s="128">
        <v>3000</v>
      </c>
      <c r="CB21" s="129">
        <f>IFERROR(CA21/BW21,"-")</f>
        <v>1000</v>
      </c>
      <c r="CC21" s="130">
        <v>1</v>
      </c>
      <c r="CD21" s="130"/>
      <c r="CE21" s="130"/>
      <c r="CF21" s="131">
        <v>1</v>
      </c>
      <c r="CG21" s="132">
        <f>IF(P21=0,"",IF(CF21=0,"",(CF21/P21)))</f>
        <v>0.2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1</v>
      </c>
      <c r="CP21" s="139">
        <v>3000</v>
      </c>
      <c r="CQ21" s="139">
        <v>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>
        <f>AB22</f>
        <v>0.45</v>
      </c>
      <c r="B22" s="189" t="s">
        <v>103</v>
      </c>
      <c r="C22" s="189"/>
      <c r="D22" s="189" t="s">
        <v>104</v>
      </c>
      <c r="E22" s="189" t="s">
        <v>105</v>
      </c>
      <c r="F22" s="189" t="s">
        <v>63</v>
      </c>
      <c r="G22" s="88" t="s">
        <v>106</v>
      </c>
      <c r="H22" s="88" t="s">
        <v>107</v>
      </c>
      <c r="I22" s="88" t="s">
        <v>108</v>
      </c>
      <c r="J22" s="180">
        <v>60000</v>
      </c>
      <c r="K22" s="79">
        <v>12</v>
      </c>
      <c r="L22" s="79">
        <v>0</v>
      </c>
      <c r="M22" s="79">
        <v>60</v>
      </c>
      <c r="N22" s="89">
        <v>4</v>
      </c>
      <c r="O22" s="90">
        <v>0</v>
      </c>
      <c r="P22" s="91">
        <f>N22+O22</f>
        <v>4</v>
      </c>
      <c r="Q22" s="80">
        <f>IFERROR(P22/M22,"-")</f>
        <v>0.066666666666667</v>
      </c>
      <c r="R22" s="79">
        <v>0</v>
      </c>
      <c r="S22" s="79">
        <v>2</v>
      </c>
      <c r="T22" s="80">
        <f>IFERROR(R22/(P22),"-")</f>
        <v>0</v>
      </c>
      <c r="U22" s="186">
        <f>IFERROR(J22/SUM(N22:O23),"-")</f>
        <v>8571.4285714286</v>
      </c>
      <c r="V22" s="82">
        <v>2</v>
      </c>
      <c r="W22" s="80">
        <f>IF(P22=0,"-",V22/P22)</f>
        <v>0.5</v>
      </c>
      <c r="X22" s="185">
        <v>19000</v>
      </c>
      <c r="Y22" s="186">
        <f>IFERROR(X22/P22,"-")</f>
        <v>4750</v>
      </c>
      <c r="Z22" s="186">
        <f>IFERROR(X22/V22,"-")</f>
        <v>9500</v>
      </c>
      <c r="AA22" s="180">
        <f>SUM(X22:X23)-SUM(J22:J23)</f>
        <v>-33000</v>
      </c>
      <c r="AB22" s="83">
        <f>SUM(X22:X23)/SUM(J22:J23)</f>
        <v>0.45</v>
      </c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0.25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2</v>
      </c>
      <c r="BO22" s="118">
        <f>IF(P22=0,"",IF(BN22=0,"",(BN22/P22)))</f>
        <v>0.5</v>
      </c>
      <c r="BP22" s="119">
        <v>1</v>
      </c>
      <c r="BQ22" s="120">
        <f>IFERROR(BP22/BN22,"-")</f>
        <v>0.5</v>
      </c>
      <c r="BR22" s="121">
        <v>4000</v>
      </c>
      <c r="BS22" s="122">
        <f>IFERROR(BR22/BN22,"-")</f>
        <v>2000</v>
      </c>
      <c r="BT22" s="123"/>
      <c r="BU22" s="123">
        <v>1</v>
      </c>
      <c r="BV22" s="123"/>
      <c r="BW22" s="124">
        <v>1</v>
      </c>
      <c r="BX22" s="125">
        <f>IF(P22=0,"",IF(BW22=0,"",(BW22/P22)))</f>
        <v>0.25</v>
      </c>
      <c r="BY22" s="126">
        <v>1</v>
      </c>
      <c r="BZ22" s="127">
        <f>IFERROR(BY22/BW22,"-")</f>
        <v>1</v>
      </c>
      <c r="CA22" s="128">
        <v>15000</v>
      </c>
      <c r="CB22" s="129">
        <f>IFERROR(CA22/BW22,"-")</f>
        <v>15000</v>
      </c>
      <c r="CC22" s="130"/>
      <c r="CD22" s="130">
        <v>1</v>
      </c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2</v>
      </c>
      <c r="CP22" s="139">
        <v>19000</v>
      </c>
      <c r="CQ22" s="139">
        <v>15000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109</v>
      </c>
      <c r="C23" s="189"/>
      <c r="D23" s="189" t="s">
        <v>104</v>
      </c>
      <c r="E23" s="189" t="s">
        <v>105</v>
      </c>
      <c r="F23" s="189" t="s">
        <v>68</v>
      </c>
      <c r="G23" s="88"/>
      <c r="H23" s="88"/>
      <c r="I23" s="88"/>
      <c r="J23" s="180"/>
      <c r="K23" s="79">
        <v>17</v>
      </c>
      <c r="L23" s="79">
        <v>11</v>
      </c>
      <c r="M23" s="79">
        <v>5</v>
      </c>
      <c r="N23" s="89">
        <v>3</v>
      </c>
      <c r="O23" s="90">
        <v>0</v>
      </c>
      <c r="P23" s="91">
        <f>N23+O23</f>
        <v>3</v>
      </c>
      <c r="Q23" s="80">
        <f>IFERROR(P23/M23,"-")</f>
        <v>0.6</v>
      </c>
      <c r="R23" s="79">
        <v>1</v>
      </c>
      <c r="S23" s="79">
        <v>2</v>
      </c>
      <c r="T23" s="80">
        <f>IFERROR(R23/(P23),"-")</f>
        <v>0.33333333333333</v>
      </c>
      <c r="U23" s="186"/>
      <c r="V23" s="82">
        <v>2</v>
      </c>
      <c r="W23" s="80">
        <f>IF(P23=0,"-",V23/P23)</f>
        <v>0.66666666666667</v>
      </c>
      <c r="X23" s="185">
        <v>8000</v>
      </c>
      <c r="Y23" s="186">
        <f>IFERROR(X23/P23,"-")</f>
        <v>2666.6666666667</v>
      </c>
      <c r="Z23" s="186">
        <f>IFERROR(X23/V23,"-")</f>
        <v>4000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>
        <v>1</v>
      </c>
      <c r="BX23" s="125">
        <f>IF(P23=0,"",IF(BW23=0,"",(BW23/P23)))</f>
        <v>0.33333333333333</v>
      </c>
      <c r="BY23" s="126">
        <v>1</v>
      </c>
      <c r="BZ23" s="127">
        <f>IFERROR(BY23/BW23,"-")</f>
        <v>1</v>
      </c>
      <c r="CA23" s="128">
        <v>5000</v>
      </c>
      <c r="CB23" s="129">
        <f>IFERROR(CA23/BW23,"-")</f>
        <v>5000</v>
      </c>
      <c r="CC23" s="130">
        <v>1</v>
      </c>
      <c r="CD23" s="130"/>
      <c r="CE23" s="130"/>
      <c r="CF23" s="131">
        <v>2</v>
      </c>
      <c r="CG23" s="132">
        <f>IF(P23=0,"",IF(CF23=0,"",(CF23/P23)))</f>
        <v>0.66666666666667</v>
      </c>
      <c r="CH23" s="133">
        <v>1</v>
      </c>
      <c r="CI23" s="134">
        <f>IFERROR(CH23/CF23,"-")</f>
        <v>0.5</v>
      </c>
      <c r="CJ23" s="135">
        <v>3000</v>
      </c>
      <c r="CK23" s="136">
        <f>IFERROR(CJ23/CF23,"-")</f>
        <v>1500</v>
      </c>
      <c r="CL23" s="137">
        <v>1</v>
      </c>
      <c r="CM23" s="137"/>
      <c r="CN23" s="137"/>
      <c r="CO23" s="138">
        <v>2</v>
      </c>
      <c r="CP23" s="139">
        <v>8000</v>
      </c>
      <c r="CQ23" s="139">
        <v>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 t="str">
        <f>AB24</f>
        <v>0</v>
      </c>
      <c r="B24" s="189" t="s">
        <v>110</v>
      </c>
      <c r="C24" s="189"/>
      <c r="D24" s="189"/>
      <c r="E24" s="189"/>
      <c r="F24" s="189" t="s">
        <v>63</v>
      </c>
      <c r="G24" s="88" t="s">
        <v>111</v>
      </c>
      <c r="H24" s="88" t="s">
        <v>112</v>
      </c>
      <c r="I24" s="88" t="s">
        <v>113</v>
      </c>
      <c r="J24" s="180">
        <v>0</v>
      </c>
      <c r="K24" s="79">
        <v>1</v>
      </c>
      <c r="L24" s="79">
        <v>0</v>
      </c>
      <c r="M24" s="79">
        <v>13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186" t="str">
        <f>IFERROR(J24/SUM(N24:O25),"-")</f>
        <v>-</v>
      </c>
      <c r="V24" s="82">
        <v>0</v>
      </c>
      <c r="W24" s="80" t="str">
        <f>IF(P24=0,"-",V24/P24)</f>
        <v>-</v>
      </c>
      <c r="X24" s="185">
        <v>0</v>
      </c>
      <c r="Y24" s="186" t="str">
        <f>IFERROR(X24/P24,"-")</f>
        <v>-</v>
      </c>
      <c r="Z24" s="186" t="str">
        <f>IFERROR(X24/V24,"-")</f>
        <v>-</v>
      </c>
      <c r="AA24" s="180">
        <f>SUM(X24:X25)-SUM(J24:J25)</f>
        <v>0</v>
      </c>
      <c r="AB24" s="83" t="str">
        <f>SUM(X24:X25)/SUM(J24:J25)</f>
        <v>0</v>
      </c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114</v>
      </c>
      <c r="C25" s="189"/>
      <c r="D25" s="189"/>
      <c r="E25" s="189"/>
      <c r="F25" s="189" t="s">
        <v>68</v>
      </c>
      <c r="G25" s="88"/>
      <c r="H25" s="88"/>
      <c r="I25" s="88"/>
      <c r="J25" s="180"/>
      <c r="K25" s="79">
        <v>0</v>
      </c>
      <c r="L25" s="79">
        <v>0</v>
      </c>
      <c r="M25" s="79">
        <v>0</v>
      </c>
      <c r="N25" s="89">
        <v>0</v>
      </c>
      <c r="O25" s="90">
        <v>0</v>
      </c>
      <c r="P25" s="91">
        <f>N25+O25</f>
        <v>0</v>
      </c>
      <c r="Q25" s="80" t="str">
        <f>IFERROR(P25/M25,"-")</f>
        <v>-</v>
      </c>
      <c r="R25" s="79">
        <v>0</v>
      </c>
      <c r="S25" s="79">
        <v>0</v>
      </c>
      <c r="T25" s="80" t="str">
        <f>IFERROR(R25/(P25),"-")</f>
        <v>-</v>
      </c>
      <c r="U25" s="186"/>
      <c r="V25" s="82">
        <v>0</v>
      </c>
      <c r="W25" s="80" t="str">
        <f>IF(P25=0,"-",V25/P25)</f>
        <v>-</v>
      </c>
      <c r="X25" s="185">
        <v>0</v>
      </c>
      <c r="Y25" s="186" t="str">
        <f>IFERROR(X25/P25,"-")</f>
        <v>-</v>
      </c>
      <c r="Z25" s="186" t="str">
        <f>IFERROR(X25/V25,"-")</f>
        <v>-</v>
      </c>
      <c r="AA25" s="18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30"/>
      <c r="B26" s="85"/>
      <c r="C26" s="86"/>
      <c r="D26" s="86"/>
      <c r="E26" s="86"/>
      <c r="F26" s="87"/>
      <c r="G26" s="88"/>
      <c r="H26" s="88"/>
      <c r="I26" s="88"/>
      <c r="J26" s="181"/>
      <c r="K26" s="34"/>
      <c r="L26" s="34"/>
      <c r="M26" s="31"/>
      <c r="N26" s="23"/>
      <c r="O26" s="23"/>
      <c r="P26" s="23"/>
      <c r="Q26" s="32"/>
      <c r="R26" s="32"/>
      <c r="S26" s="23"/>
      <c r="T26" s="32"/>
      <c r="U26" s="187"/>
      <c r="V26" s="25"/>
      <c r="W26" s="25"/>
      <c r="X26" s="187"/>
      <c r="Y26" s="187"/>
      <c r="Z26" s="187"/>
      <c r="AA26" s="187"/>
      <c r="AB26" s="33"/>
      <c r="AC26" s="57"/>
      <c r="AD26" s="61"/>
      <c r="AE26" s="62"/>
      <c r="AF26" s="61"/>
      <c r="AG26" s="65"/>
      <c r="AH26" s="66"/>
      <c r="AI26" s="67"/>
      <c r="AJ26" s="68"/>
      <c r="AK26" s="68"/>
      <c r="AL26" s="68"/>
      <c r="AM26" s="61"/>
      <c r="AN26" s="62"/>
      <c r="AO26" s="61"/>
      <c r="AP26" s="65"/>
      <c r="AQ26" s="66"/>
      <c r="AR26" s="67"/>
      <c r="AS26" s="68"/>
      <c r="AT26" s="68"/>
      <c r="AU26" s="68"/>
      <c r="AV26" s="61"/>
      <c r="AW26" s="62"/>
      <c r="AX26" s="61"/>
      <c r="AY26" s="65"/>
      <c r="AZ26" s="66"/>
      <c r="BA26" s="67"/>
      <c r="BB26" s="68"/>
      <c r="BC26" s="68"/>
      <c r="BD26" s="68"/>
      <c r="BE26" s="61"/>
      <c r="BF26" s="62"/>
      <c r="BG26" s="61"/>
      <c r="BH26" s="65"/>
      <c r="BI26" s="66"/>
      <c r="BJ26" s="67"/>
      <c r="BK26" s="68"/>
      <c r="BL26" s="68"/>
      <c r="BM26" s="68"/>
      <c r="BN26" s="63"/>
      <c r="BO26" s="64"/>
      <c r="BP26" s="61"/>
      <c r="BQ26" s="65"/>
      <c r="BR26" s="66"/>
      <c r="BS26" s="67"/>
      <c r="BT26" s="68"/>
      <c r="BU26" s="68"/>
      <c r="BV26" s="68"/>
      <c r="BW26" s="63"/>
      <c r="BX26" s="64"/>
      <c r="BY26" s="61"/>
      <c r="BZ26" s="65"/>
      <c r="CA26" s="66"/>
      <c r="CB26" s="67"/>
      <c r="CC26" s="68"/>
      <c r="CD26" s="68"/>
      <c r="CE26" s="68"/>
      <c r="CF26" s="63"/>
      <c r="CG26" s="64"/>
      <c r="CH26" s="61"/>
      <c r="CI26" s="65"/>
      <c r="CJ26" s="66"/>
      <c r="CK26" s="67"/>
      <c r="CL26" s="68"/>
      <c r="CM26" s="68"/>
      <c r="CN26" s="68"/>
      <c r="CO26" s="69"/>
      <c r="CP26" s="66"/>
      <c r="CQ26" s="66"/>
      <c r="CR26" s="66"/>
      <c r="CS26" s="70"/>
    </row>
    <row r="27" spans="1:98">
      <c r="A27" s="30"/>
      <c r="B27" s="37"/>
      <c r="C27" s="21"/>
      <c r="D27" s="21"/>
      <c r="E27" s="21"/>
      <c r="F27" s="22"/>
      <c r="G27" s="36"/>
      <c r="H27" s="36"/>
      <c r="I27" s="73"/>
      <c r="J27" s="182"/>
      <c r="K27" s="34"/>
      <c r="L27" s="34"/>
      <c r="M27" s="31"/>
      <c r="N27" s="23"/>
      <c r="O27" s="23"/>
      <c r="P27" s="23"/>
      <c r="Q27" s="32"/>
      <c r="R27" s="32"/>
      <c r="S27" s="23"/>
      <c r="T27" s="32"/>
      <c r="U27" s="187"/>
      <c r="V27" s="25"/>
      <c r="W27" s="25"/>
      <c r="X27" s="187"/>
      <c r="Y27" s="187"/>
      <c r="Z27" s="187"/>
      <c r="AA27" s="187"/>
      <c r="AB27" s="33"/>
      <c r="AC27" s="59"/>
      <c r="AD27" s="61"/>
      <c r="AE27" s="62"/>
      <c r="AF27" s="61"/>
      <c r="AG27" s="65"/>
      <c r="AH27" s="66"/>
      <c r="AI27" s="67"/>
      <c r="AJ27" s="68"/>
      <c r="AK27" s="68"/>
      <c r="AL27" s="68"/>
      <c r="AM27" s="61"/>
      <c r="AN27" s="62"/>
      <c r="AO27" s="61"/>
      <c r="AP27" s="65"/>
      <c r="AQ27" s="66"/>
      <c r="AR27" s="67"/>
      <c r="AS27" s="68"/>
      <c r="AT27" s="68"/>
      <c r="AU27" s="68"/>
      <c r="AV27" s="61"/>
      <c r="AW27" s="62"/>
      <c r="AX27" s="61"/>
      <c r="AY27" s="65"/>
      <c r="AZ27" s="66"/>
      <c r="BA27" s="67"/>
      <c r="BB27" s="68"/>
      <c r="BC27" s="68"/>
      <c r="BD27" s="68"/>
      <c r="BE27" s="61"/>
      <c r="BF27" s="62"/>
      <c r="BG27" s="61"/>
      <c r="BH27" s="65"/>
      <c r="BI27" s="66"/>
      <c r="BJ27" s="67"/>
      <c r="BK27" s="68"/>
      <c r="BL27" s="68"/>
      <c r="BM27" s="68"/>
      <c r="BN27" s="63"/>
      <c r="BO27" s="64"/>
      <c r="BP27" s="61"/>
      <c r="BQ27" s="65"/>
      <c r="BR27" s="66"/>
      <c r="BS27" s="67"/>
      <c r="BT27" s="68"/>
      <c r="BU27" s="68"/>
      <c r="BV27" s="68"/>
      <c r="BW27" s="63"/>
      <c r="BX27" s="64"/>
      <c r="BY27" s="61"/>
      <c r="BZ27" s="65"/>
      <c r="CA27" s="66"/>
      <c r="CB27" s="67"/>
      <c r="CC27" s="68"/>
      <c r="CD27" s="68"/>
      <c r="CE27" s="68"/>
      <c r="CF27" s="63"/>
      <c r="CG27" s="64"/>
      <c r="CH27" s="61"/>
      <c r="CI27" s="65"/>
      <c r="CJ27" s="66"/>
      <c r="CK27" s="67"/>
      <c r="CL27" s="68"/>
      <c r="CM27" s="68"/>
      <c r="CN27" s="68"/>
      <c r="CO27" s="69"/>
      <c r="CP27" s="66"/>
      <c r="CQ27" s="66"/>
      <c r="CR27" s="66"/>
      <c r="CS27" s="70"/>
    </row>
    <row r="28" spans="1:98">
      <c r="A28" s="19">
        <f>AB28</f>
        <v>1.1299212598425</v>
      </c>
      <c r="B28" s="39"/>
      <c r="C28" s="39"/>
      <c r="D28" s="39"/>
      <c r="E28" s="39"/>
      <c r="F28" s="39"/>
      <c r="G28" s="40" t="s">
        <v>115</v>
      </c>
      <c r="H28" s="40"/>
      <c r="I28" s="40"/>
      <c r="J28" s="183">
        <f>SUM(J6:J27)</f>
        <v>1524000</v>
      </c>
      <c r="K28" s="41">
        <f>SUM(K6:K27)</f>
        <v>570</v>
      </c>
      <c r="L28" s="41">
        <f>SUM(L6:L27)</f>
        <v>173</v>
      </c>
      <c r="M28" s="41">
        <f>SUM(M6:M27)</f>
        <v>1054</v>
      </c>
      <c r="N28" s="41">
        <f>SUM(N6:N27)</f>
        <v>123</v>
      </c>
      <c r="O28" s="41">
        <f>SUM(O6:O27)</f>
        <v>0</v>
      </c>
      <c r="P28" s="41">
        <f>SUM(P6:P27)</f>
        <v>123</v>
      </c>
      <c r="Q28" s="42">
        <f>IFERROR(P28/M28,"-")</f>
        <v>0.11669829222011</v>
      </c>
      <c r="R28" s="76">
        <f>SUM(R6:R27)</f>
        <v>11</v>
      </c>
      <c r="S28" s="76">
        <f>SUM(S6:S27)</f>
        <v>49</v>
      </c>
      <c r="T28" s="42">
        <f>IFERROR(R28/P28,"-")</f>
        <v>0.089430894308943</v>
      </c>
      <c r="U28" s="188">
        <f>IFERROR(J28/P28,"-")</f>
        <v>12390.243902439</v>
      </c>
      <c r="V28" s="44">
        <f>SUM(V6:V27)</f>
        <v>33</v>
      </c>
      <c r="W28" s="42">
        <f>IFERROR(V28/P28,"-")</f>
        <v>0.26829268292683</v>
      </c>
      <c r="X28" s="183">
        <f>SUM(X6:X27)</f>
        <v>1722000</v>
      </c>
      <c r="Y28" s="183">
        <f>IFERROR(X28/P28,"-")</f>
        <v>14000</v>
      </c>
      <c r="Z28" s="183">
        <f>IFERROR(X28/V28,"-")</f>
        <v>52181.818181818</v>
      </c>
      <c r="AA28" s="183">
        <f>X28-J28</f>
        <v>198000</v>
      </c>
      <c r="AB28" s="45">
        <f>X28/J28</f>
        <v>1.1299212598425</v>
      </c>
      <c r="AC28" s="58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