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<sst xmlns="http://schemas.openxmlformats.org/spreadsheetml/2006/main" uniqueCount="159">
  <si>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</si>
  <si>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</si>
  <si>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</si>
  <si>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</si>
  <si>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</si>
  <si>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</si>
  <si>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</si>
  <si>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</si>
  <si>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</si>
  <si>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</si>
  <si>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</si>
  <si>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</si>
  <si>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</si>
  <si>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</si>
  <si>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</si>
  <si>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</si>
  <si>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</si>
  <si>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</si>
  <si>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</si>
  <si>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</si>
  <si>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</si>
  <si>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</si>
  <si>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</si>
  <si>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</si>
  <si>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</si>
  <si>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</si>
  <si>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りんご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</si>
  <si>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</si>
  <si>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</si>
  <si>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</si>
  <si>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</si>
  <si>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</si>
  <si>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</si>
  <si>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</si>
  <si>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</si>
  <si>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</si>
  <si>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</si>
  <si>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</si>
  <si>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</si>
  <si>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</si>
  <si>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</si>
  <si>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</si>
  <si>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</si>
  <si>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</si>
  <si>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</si>
  <si>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</si>
  <si>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</si>
  <si>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</si>
  <si>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</si>
  <si>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</si>
  <si>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</si>
  <si>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</si>
  <si>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</si>
  <si>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</si>
  <si>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</si>
  <si>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</si>
  <si>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</si>
  <si>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</si>
  <si>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</si>
  <si>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</si>
  <si>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</si>
  <si>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ks562</t>
  </si>
  <si>
    <t>デリヘル版3（栗山絵麻）</t>
  </si>
  <si>
    <t>もう50代の熟女だけど</t>
  </si>
  <si>
    <t>TOP</t>
  </si>
  <si>
    <t>スポーツ報知関東</t>
  </si>
  <si>
    <t>全5段つかみ4回</t>
  </si>
  <si>
    <t>12月03日(金)</t>
  </si>
  <si>
    <t>ks563</t>
  </si>
  <si>
    <t>空電</t>
  </si>
  <si>
    <t>ks564</t>
  </si>
  <si>
    <t>右女9（栗山絵麻）</t>
  </si>
  <si>
    <t>50〜70代男性限定熟女好きな男性募集中</t>
  </si>
  <si>
    <t>12月10日(金)</t>
  </si>
  <si>
    <t>ks565</t>
  </si>
  <si>
    <t>ks566</t>
  </si>
  <si>
    <t>右女3（栗山絵麻）</t>
  </si>
  <si>
    <t>70歳までの出会いリクルート</t>
  </si>
  <si>
    <t>12月18日(土)</t>
  </si>
  <si>
    <t>ks567</t>
  </si>
  <si>
    <t>ks568</t>
  </si>
  <si>
    <t>DVDパッケージ＿ストーリー版（栗山絵麻）</t>
  </si>
  <si>
    <t>学生いませんギャルもいません40代50代60代中年女性が多いサイト</t>
  </si>
  <si>
    <t>12月19日(日)</t>
  </si>
  <si>
    <t>ks569</t>
  </si>
  <si>
    <t>ks570</t>
  </si>
  <si>
    <t>デイリースポーツ関西</t>
  </si>
  <si>
    <t>全5段・半5段つかみ10段保証</t>
  </si>
  <si>
    <t>10段保証</t>
  </si>
  <si>
    <t>ks571</t>
  </si>
  <si>
    <t>ks572</t>
  </si>
  <si>
    <t>ks573</t>
  </si>
  <si>
    <t>ks574</t>
  </si>
  <si>
    <t>デリヘル版2（栗山絵麻）</t>
  </si>
  <si>
    <t>もし出会系大賞があったらこのサイトが受賞しているでしょう</t>
  </si>
  <si>
    <t>ks575</t>
  </si>
  <si>
    <t>ks576</t>
  </si>
  <si>
    <t>ks577</t>
  </si>
  <si>
    <t>ks578</t>
  </si>
  <si>
    <t>焼肉版（栗山絵麻）</t>
  </si>
  <si>
    <t>冬だねしよ？</t>
  </si>
  <si>
    <t>ks579</t>
  </si>
  <si>
    <t>ks580</t>
  </si>
  <si>
    <t>①再婚&amp;理解者版（栗山絵麻）</t>
  </si>
  <si>
    <t>191「令和にやれる中年の出会いはココ！」</t>
  </si>
  <si>
    <t>ニッカン関西</t>
  </si>
  <si>
    <t>半2段つかみ10段保証</t>
  </si>
  <si>
    <t>1～10日</t>
  </si>
  <si>
    <t>ks581</t>
  </si>
  <si>
    <t>ks582</t>
  </si>
  <si>
    <t>②旧デイリー風（栗山絵麻）</t>
  </si>
  <si>
    <t>192「中年男性と出会うとフェロモンが分泌されて嬉しい（42歳女性より）」</t>
  </si>
  <si>
    <t>11～20日</t>
  </si>
  <si>
    <t>ks583</t>
  </si>
  <si>
    <t>ks584</t>
  </si>
  <si>
    <t>③大正版（栗山絵麻）</t>
  </si>
  <si>
    <t>193「おじさんワクチンを摂取希望の女性急増中」</t>
  </si>
  <si>
    <t>21～31日</t>
  </si>
  <si>
    <t>ks585</t>
  </si>
  <si>
    <t>ks586</t>
  </si>
  <si>
    <t>漫画版リニューアル（栗山絵麻）</t>
  </si>
  <si>
    <t>スポニチ関東</t>
  </si>
  <si>
    <t>全5段</t>
  </si>
  <si>
    <t>ks587</t>
  </si>
  <si>
    <t>ks588</t>
  </si>
  <si>
    <t>サンスポ関東</t>
  </si>
  <si>
    <t>1C終面全5段</t>
  </si>
  <si>
    <t>12月11日(土)</t>
  </si>
  <si>
    <t>ks589</t>
  </si>
  <si>
    <t>ks590</t>
  </si>
  <si>
    <t>サンスポ関西</t>
  </si>
  <si>
    <t>12月12日(日)</t>
  </si>
  <si>
    <t>ks591</t>
  </si>
  <si>
    <t>ks592</t>
  </si>
  <si>
    <t>日本の出会い系番付第1位に推薦します</t>
  </si>
  <si>
    <t>4C終面全5段</t>
  </si>
  <si>
    <t>ks593</t>
  </si>
  <si>
    <t>新聞 TOTAL</t>
  </si>
  <si>
    <t>●雑誌 広告</t>
  </si>
  <si>
    <t>rz051</t>
  </si>
  <si>
    <t>日本ジャーナル出版</t>
  </si>
  <si>
    <t>黄色黒版（栗山絵麻）</t>
  </si>
  <si>
    <t>週刊実話</t>
  </si>
  <si>
    <t>表4</t>
  </si>
  <si>
    <t>12月02日(木)</t>
  </si>
  <si>
    <t>rz052</t>
  </si>
  <si>
    <t>rz053</t>
  </si>
  <si>
    <t>扶桑社</t>
  </si>
  <si>
    <t>（栗山絵麻）</t>
  </si>
  <si>
    <t>求む50歳以上の女性と恋愛・結婚したい男性</t>
  </si>
  <si>
    <t>Tvnavi</t>
  </si>
  <si>
    <t>(月間Tvnavi)①</t>
  </si>
  <si>
    <t>12月15日(水)</t>
  </si>
  <si>
    <t>rz054</t>
  </si>
  <si>
    <t>rz055</t>
  </si>
  <si>
    <t>（フリー女性⑨）</t>
  </si>
  <si>
    <t>もう50代だけど、私のお付き合いを真剣に考えてみませんか？</t>
  </si>
  <si>
    <t>rz056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</si>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</sst>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32</v>
      </c>
      <c r="D6" s="180">
        <v>1824000</v>
      </c>
      <c r="E6" s="79">
        <v>574</v>
      </c>
      <c r="F6" s="79">
        <v>288</v>
      </c>
      <c r="G6" s="79">
        <v>870</v>
      </c>
      <c r="H6" s="89">
        <v>108</v>
      </c>
      <c r="I6" s="90">
        <v>1</v>
      </c>
      <c r="J6" s="143">
        <f>H6+I6</f>
        <v>109</v>
      </c>
      <c r="K6" s="80">
        <f>IFERROR(J6/G6,"-")</f>
        <v>0.12528735632184</v>
      </c>
      <c r="L6" s="79">
        <v>8</v>
      </c>
      <c r="M6" s="79">
        <v>25</v>
      </c>
      <c r="N6" s="80">
        <f>IFERROR(L6/J6,"-")</f>
        <v>0.073394495412844</v>
      </c>
      <c r="O6" s="81">
        <f>IFERROR(D6/J6,"-")</f>
        <v>16733.944954128</v>
      </c>
      <c r="P6" s="82">
        <v>30</v>
      </c>
      <c r="Q6" s="80">
        <f>IFERROR(P6/J6,"-")</f>
        <v>0.27522935779817</v>
      </c>
      <c r="R6" s="185">
        <v>2054000</v>
      </c>
      <c r="S6" s="186">
        <f>IFERROR(R6/J6,"-")</f>
        <v>18844.036697248</v>
      </c>
      <c r="T6" s="186">
        <f>IFERROR(R6/P6,"-")</f>
        <v>68466.666666667</v>
      </c>
      <c r="U6" s="180">
        <f>IFERROR(R6-D6,"-")</f>
        <v>230000</v>
      </c>
      <c r="V6" s="83">
        <f>R6/D6</f>
        <v>1.1260964912281</v>
      </c>
      <c r="W6" s="77"/>
      <c r="X6" s="142"/>
    </row>
    <row r="7" spans="1:24">
      <c r="A7" s="78"/>
      <c r="B7" s="84" t="s">
        <v>24</v>
      </c>
      <c r="C7" s="84">
        <v>6</v>
      </c>
      <c r="D7" s="180">
        <v>732000</v>
      </c>
      <c r="E7" s="79">
        <v>586</v>
      </c>
      <c r="F7" s="79">
        <v>164</v>
      </c>
      <c r="G7" s="79">
        <v>466</v>
      </c>
      <c r="H7" s="89">
        <v>74</v>
      </c>
      <c r="I7" s="90">
        <v>2</v>
      </c>
      <c r="J7" s="143">
        <f>H7+I7</f>
        <v>76</v>
      </c>
      <c r="K7" s="80">
        <f>IFERROR(J7/G7,"-")</f>
        <v>0.16309012875536</v>
      </c>
      <c r="L7" s="79">
        <v>10</v>
      </c>
      <c r="M7" s="79">
        <v>17</v>
      </c>
      <c r="N7" s="80">
        <f>IFERROR(L7/J7,"-")</f>
        <v>0.13157894736842</v>
      </c>
      <c r="O7" s="81">
        <f>IFERROR(D7/J7,"-")</f>
        <v>9631.5789473684</v>
      </c>
      <c r="P7" s="82">
        <v>18</v>
      </c>
      <c r="Q7" s="80">
        <f>IFERROR(P7/J7,"-")</f>
        <v>0.23684210526316</v>
      </c>
      <c r="R7" s="185">
        <v>1044000</v>
      </c>
      <c r="S7" s="186">
        <f>IFERROR(R7/J7,"-")</f>
        <v>13736.842105263</v>
      </c>
      <c r="T7" s="186">
        <f>IFERROR(R7/P7,"-")</f>
        <v>58000</v>
      </c>
      <c r="U7" s="180">
        <f>IFERROR(R7-D7,"-")</f>
        <v>312000</v>
      </c>
      <c r="V7" s="83">
        <f>R7/D7</f>
        <v>1.4262295081967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2556000</v>
      </c>
      <c r="E10" s="41">
        <f>SUM(E6:E8)</f>
        <v>1160</v>
      </c>
      <c r="F10" s="41">
        <f>SUM(F6:F8)</f>
        <v>452</v>
      </c>
      <c r="G10" s="41">
        <f>SUM(G6:G8)</f>
        <v>1336</v>
      </c>
      <c r="H10" s="41">
        <f>SUM(H6:H8)</f>
        <v>182</v>
      </c>
      <c r="I10" s="41">
        <f>SUM(I6:I8)</f>
        <v>3</v>
      </c>
      <c r="J10" s="41">
        <f>SUM(J6:J8)</f>
        <v>185</v>
      </c>
      <c r="K10" s="42">
        <f>IFERROR(J10/G10,"-")</f>
        <v>0.13847305389222</v>
      </c>
      <c r="L10" s="76">
        <f>SUM(L6:L8)</f>
        <v>18</v>
      </c>
      <c r="M10" s="76">
        <f>SUM(M6:M8)</f>
        <v>42</v>
      </c>
      <c r="N10" s="42">
        <f>IFERROR(L10/J10,"-")</f>
        <v>0.097297297297297</v>
      </c>
      <c r="O10" s="43">
        <f>IFERROR(D10/J10,"-")</f>
        <v>13816.216216216</v>
      </c>
      <c r="P10" s="44">
        <f>SUM(P6:P8)</f>
        <v>48</v>
      </c>
      <c r="Q10" s="42">
        <f>IFERROR(P10/J10,"-")</f>
        <v>0.25945945945946</v>
      </c>
      <c r="R10" s="183">
        <f>SUM(R6:R8)</f>
        <v>3098000</v>
      </c>
      <c r="S10" s="183">
        <f>IFERROR(R10/J10,"-")</f>
        <v>16745.945945946</v>
      </c>
      <c r="T10" s="183">
        <f>IFERROR(P10/P10,"-")</f>
        <v>1</v>
      </c>
      <c r="U10" s="183">
        <f>SUM(U6:U8)</f>
        <v>542000</v>
      </c>
      <c r="V10" s="45">
        <f>IFERROR(R10/D10,"-")</f>
        <v>1.2120500782473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1.1330128205128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88" t="s">
        <v>67</v>
      </c>
      <c r="J6" s="180">
        <v>624000</v>
      </c>
      <c r="K6" s="79">
        <v>16</v>
      </c>
      <c r="L6" s="79">
        <v>0</v>
      </c>
      <c r="M6" s="79">
        <v>58</v>
      </c>
      <c r="N6" s="89">
        <v>5</v>
      </c>
      <c r="O6" s="90">
        <v>0</v>
      </c>
      <c r="P6" s="91">
        <f>N6+O6</f>
        <v>5</v>
      </c>
      <c r="Q6" s="80">
        <f>IFERROR(P6/M6,"-")</f>
        <v>0.086206896551724</v>
      </c>
      <c r="R6" s="79">
        <v>1</v>
      </c>
      <c r="S6" s="79">
        <v>1</v>
      </c>
      <c r="T6" s="80">
        <f>IFERROR(R6/(P6),"-")</f>
        <v>0.2</v>
      </c>
      <c r="U6" s="186">
        <f>IFERROR(J6/SUM(N6:O13),"-")</f>
        <v>26000</v>
      </c>
      <c r="V6" s="82">
        <v>1</v>
      </c>
      <c r="W6" s="80">
        <f>IF(P6=0,"-",V6/P6)</f>
        <v>0.2</v>
      </c>
      <c r="X6" s="185">
        <v>292000</v>
      </c>
      <c r="Y6" s="186">
        <f>IFERROR(X6/P6,"-")</f>
        <v>58400</v>
      </c>
      <c r="Z6" s="186">
        <f>IFERROR(X6/V6,"-")</f>
        <v>292000</v>
      </c>
      <c r="AA6" s="180">
        <f>SUM(X6:X13)-SUM(J6:J13)</f>
        <v>83000</v>
      </c>
      <c r="AB6" s="83">
        <f>SUM(X6:X13)/SUM(J6:J13)</f>
        <v>1.1330128205128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0.4</v>
      </c>
      <c r="BY6" s="126">
        <v>1</v>
      </c>
      <c r="BZ6" s="127">
        <f>IFERROR(BY6/BW6,"-")</f>
        <v>0.5</v>
      </c>
      <c r="CA6" s="128">
        <v>292000</v>
      </c>
      <c r="CB6" s="129">
        <f>IFERROR(CA6/BW6,"-")</f>
        <v>146000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292000</v>
      </c>
      <c r="CQ6" s="139">
        <v>292000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69</v>
      </c>
      <c r="G7" s="88"/>
      <c r="H7" s="88"/>
      <c r="I7" s="88"/>
      <c r="J7" s="180"/>
      <c r="K7" s="79">
        <v>25</v>
      </c>
      <c r="L7" s="79">
        <v>22</v>
      </c>
      <c r="M7" s="79">
        <v>14</v>
      </c>
      <c r="N7" s="89">
        <v>2</v>
      </c>
      <c r="O7" s="90">
        <v>0</v>
      </c>
      <c r="P7" s="91">
        <f>N7+O7</f>
        <v>2</v>
      </c>
      <c r="Q7" s="80">
        <f>IFERROR(P7/M7,"-")</f>
        <v>0.14285714285714</v>
      </c>
      <c r="R7" s="79">
        <v>0</v>
      </c>
      <c r="S7" s="79">
        <v>0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0.5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70</v>
      </c>
      <c r="C8" s="189"/>
      <c r="D8" s="189" t="s">
        <v>71</v>
      </c>
      <c r="E8" s="189" t="s">
        <v>72</v>
      </c>
      <c r="F8" s="189" t="s">
        <v>64</v>
      </c>
      <c r="G8" s="88" t="s">
        <v>65</v>
      </c>
      <c r="H8" s="88" t="s">
        <v>66</v>
      </c>
      <c r="I8" s="88" t="s">
        <v>73</v>
      </c>
      <c r="J8" s="180"/>
      <c r="K8" s="79">
        <v>8</v>
      </c>
      <c r="L8" s="79">
        <v>0</v>
      </c>
      <c r="M8" s="79">
        <v>44</v>
      </c>
      <c r="N8" s="89">
        <v>2</v>
      </c>
      <c r="O8" s="90">
        <v>0</v>
      </c>
      <c r="P8" s="91">
        <f>N8+O8</f>
        <v>2</v>
      </c>
      <c r="Q8" s="80">
        <f>IFERROR(P8/M8,"-")</f>
        <v>0.045454545454545</v>
      </c>
      <c r="R8" s="79">
        <v>0</v>
      </c>
      <c r="S8" s="79">
        <v>0</v>
      </c>
      <c r="T8" s="80">
        <f>IFERROR(R8/(P8),"-")</f>
        <v>0</v>
      </c>
      <c r="U8" s="186"/>
      <c r="V8" s="82">
        <v>1</v>
      </c>
      <c r="W8" s="80">
        <f>IF(P8=0,"-",V8/P8)</f>
        <v>0.5</v>
      </c>
      <c r="X8" s="185">
        <v>1000</v>
      </c>
      <c r="Y8" s="186">
        <f>IFERROR(X8/P8,"-")</f>
        <v>500</v>
      </c>
      <c r="Z8" s="186">
        <f>IFERROR(X8/V8,"-")</f>
        <v>1000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0.5</v>
      </c>
      <c r="BY8" s="126">
        <v>1</v>
      </c>
      <c r="BZ8" s="127">
        <f>IFERROR(BY8/BW8,"-")</f>
        <v>1</v>
      </c>
      <c r="CA8" s="128">
        <v>1000</v>
      </c>
      <c r="CB8" s="129">
        <f>IFERROR(CA8/BW8,"-")</f>
        <v>1000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1000</v>
      </c>
      <c r="CQ8" s="139">
        <v>1000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71</v>
      </c>
      <c r="E9" s="189" t="s">
        <v>72</v>
      </c>
      <c r="F9" s="189" t="s">
        <v>69</v>
      </c>
      <c r="G9" s="88"/>
      <c r="H9" s="88"/>
      <c r="I9" s="88"/>
      <c r="J9" s="180"/>
      <c r="K9" s="79">
        <v>28</v>
      </c>
      <c r="L9" s="79">
        <v>22</v>
      </c>
      <c r="M9" s="79">
        <v>6</v>
      </c>
      <c r="N9" s="89">
        <v>1</v>
      </c>
      <c r="O9" s="90">
        <v>0</v>
      </c>
      <c r="P9" s="91">
        <f>N9+O9</f>
        <v>1</v>
      </c>
      <c r="Q9" s="80">
        <f>IFERROR(P9/M9,"-")</f>
        <v>0.16666666666667</v>
      </c>
      <c r="R9" s="79">
        <v>0</v>
      </c>
      <c r="S9" s="79">
        <v>0</v>
      </c>
      <c r="T9" s="80">
        <f>IFERROR(R9/(P9),"-")</f>
        <v>0</v>
      </c>
      <c r="U9" s="186"/>
      <c r="V9" s="82">
        <v>1</v>
      </c>
      <c r="W9" s="80">
        <f>IF(P9=0,"-",V9/P9)</f>
        <v>1</v>
      </c>
      <c r="X9" s="185">
        <v>5000</v>
      </c>
      <c r="Y9" s="186">
        <f>IFERROR(X9/P9,"-")</f>
        <v>5000</v>
      </c>
      <c r="Z9" s="186">
        <f>IFERROR(X9/V9,"-")</f>
        <v>5000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1</v>
      </c>
      <c r="BY9" s="126">
        <v>1</v>
      </c>
      <c r="BZ9" s="127">
        <f>IFERROR(BY9/BW9,"-")</f>
        <v>1</v>
      </c>
      <c r="CA9" s="128">
        <v>5000</v>
      </c>
      <c r="CB9" s="129">
        <f>IFERROR(CA9/BW9,"-")</f>
        <v>5000</v>
      </c>
      <c r="CC9" s="130">
        <v>1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5000</v>
      </c>
      <c r="CQ9" s="139">
        <v>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77</v>
      </c>
      <c r="F10" s="189" t="s">
        <v>64</v>
      </c>
      <c r="G10" s="88" t="s">
        <v>65</v>
      </c>
      <c r="H10" s="88" t="s">
        <v>66</v>
      </c>
      <c r="I10" s="190" t="s">
        <v>78</v>
      </c>
      <c r="J10" s="180"/>
      <c r="K10" s="79">
        <v>10</v>
      </c>
      <c r="L10" s="79">
        <v>0</v>
      </c>
      <c r="M10" s="79">
        <v>29</v>
      </c>
      <c r="N10" s="89">
        <v>4</v>
      </c>
      <c r="O10" s="90">
        <v>0</v>
      </c>
      <c r="P10" s="91">
        <f>N10+O10</f>
        <v>4</v>
      </c>
      <c r="Q10" s="80">
        <f>IFERROR(P10/M10,"-")</f>
        <v>0.13793103448276</v>
      </c>
      <c r="R10" s="79">
        <v>1</v>
      </c>
      <c r="S10" s="79">
        <v>1</v>
      </c>
      <c r="T10" s="80">
        <f>IFERROR(R10/(P10),"-")</f>
        <v>0.25</v>
      </c>
      <c r="U10" s="186"/>
      <c r="V10" s="82">
        <v>1</v>
      </c>
      <c r="W10" s="80">
        <f>IF(P10=0,"-",V10/P10)</f>
        <v>0.25</v>
      </c>
      <c r="X10" s="185">
        <v>296000</v>
      </c>
      <c r="Y10" s="186">
        <f>IFERROR(X10/P10,"-")</f>
        <v>74000</v>
      </c>
      <c r="Z10" s="186">
        <f>IFERROR(X10/V10,"-")</f>
        <v>296000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0.25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2</v>
      </c>
      <c r="BX10" s="125">
        <f>IF(P10=0,"",IF(BW10=0,"",(BW10/P10)))</f>
        <v>0.5</v>
      </c>
      <c r="BY10" s="126">
        <v>1</v>
      </c>
      <c r="BZ10" s="127">
        <f>IFERROR(BY10/BW10,"-")</f>
        <v>0.5</v>
      </c>
      <c r="CA10" s="128">
        <v>296000</v>
      </c>
      <c r="CB10" s="129">
        <f>IFERROR(CA10/BW10,"-")</f>
        <v>148000</v>
      </c>
      <c r="CC10" s="130"/>
      <c r="CD10" s="130"/>
      <c r="CE10" s="130">
        <v>1</v>
      </c>
      <c r="CF10" s="131">
        <v>1</v>
      </c>
      <c r="CG10" s="132">
        <f>IF(P10=0,"",IF(CF10=0,"",(CF10/P10)))</f>
        <v>0.25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296000</v>
      </c>
      <c r="CQ10" s="139">
        <v>296000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189" t="s">
        <v>79</v>
      </c>
      <c r="C11" s="189"/>
      <c r="D11" s="189" t="s">
        <v>76</v>
      </c>
      <c r="E11" s="189" t="s">
        <v>77</v>
      </c>
      <c r="F11" s="189" t="s">
        <v>69</v>
      </c>
      <c r="G11" s="88"/>
      <c r="H11" s="88"/>
      <c r="I11" s="88"/>
      <c r="J11" s="180"/>
      <c r="K11" s="79">
        <v>21</v>
      </c>
      <c r="L11" s="79">
        <v>14</v>
      </c>
      <c r="M11" s="79">
        <v>15</v>
      </c>
      <c r="N11" s="89">
        <v>1</v>
      </c>
      <c r="O11" s="90">
        <v>0</v>
      </c>
      <c r="P11" s="91">
        <f>N11+O11</f>
        <v>1</v>
      </c>
      <c r="Q11" s="80">
        <f>IFERROR(P11/M11,"-")</f>
        <v>0.066666666666667</v>
      </c>
      <c r="R11" s="79">
        <v>0</v>
      </c>
      <c r="S11" s="79">
        <v>0</v>
      </c>
      <c r="T11" s="80">
        <f>IFERROR(R11/(P11),"-")</f>
        <v>0</v>
      </c>
      <c r="U11" s="186"/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>
        <v>1</v>
      </c>
      <c r="CG11" s="132">
        <f>IF(P11=0,"",IF(CF11=0,"",(CF11/P11)))</f>
        <v>1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80</v>
      </c>
      <c r="C12" s="189"/>
      <c r="D12" s="189" t="s">
        <v>81</v>
      </c>
      <c r="E12" s="189" t="s">
        <v>82</v>
      </c>
      <c r="F12" s="189" t="s">
        <v>64</v>
      </c>
      <c r="G12" s="88" t="s">
        <v>65</v>
      </c>
      <c r="H12" s="88" t="s">
        <v>66</v>
      </c>
      <c r="I12" s="191" t="s">
        <v>83</v>
      </c>
      <c r="J12" s="180"/>
      <c r="K12" s="79">
        <v>9</v>
      </c>
      <c r="L12" s="79">
        <v>0</v>
      </c>
      <c r="M12" s="79">
        <v>29</v>
      </c>
      <c r="N12" s="89">
        <v>5</v>
      </c>
      <c r="O12" s="90">
        <v>0</v>
      </c>
      <c r="P12" s="91">
        <f>N12+O12</f>
        <v>5</v>
      </c>
      <c r="Q12" s="80">
        <f>IFERROR(P12/M12,"-")</f>
        <v>0.17241379310345</v>
      </c>
      <c r="R12" s="79">
        <v>1</v>
      </c>
      <c r="S12" s="79">
        <v>1</v>
      </c>
      <c r="T12" s="80">
        <f>IFERROR(R12/(P12),"-")</f>
        <v>0.2</v>
      </c>
      <c r="U12" s="186"/>
      <c r="V12" s="82">
        <v>3</v>
      </c>
      <c r="W12" s="80">
        <f>IF(P12=0,"-",V12/P12)</f>
        <v>0.6</v>
      </c>
      <c r="X12" s="185">
        <v>34000</v>
      </c>
      <c r="Y12" s="186">
        <f>IFERROR(X12/P12,"-")</f>
        <v>6800</v>
      </c>
      <c r="Z12" s="186">
        <f>IFERROR(X12/V12,"-")</f>
        <v>11333.333333333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0.2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0.2</v>
      </c>
      <c r="BG12" s="110">
        <v>1</v>
      </c>
      <c r="BH12" s="112">
        <f>IFERROR(BG12/BE12,"-")</f>
        <v>1</v>
      </c>
      <c r="BI12" s="113">
        <v>23000</v>
      </c>
      <c r="BJ12" s="114">
        <f>IFERROR(BI12/BE12,"-")</f>
        <v>23000</v>
      </c>
      <c r="BK12" s="115"/>
      <c r="BL12" s="115"/>
      <c r="BM12" s="115">
        <v>1</v>
      </c>
      <c r="BN12" s="117">
        <v>2</v>
      </c>
      <c r="BO12" s="118">
        <f>IF(P12=0,"",IF(BN12=0,"",(BN12/P12)))</f>
        <v>0.4</v>
      </c>
      <c r="BP12" s="119">
        <v>1</v>
      </c>
      <c r="BQ12" s="120">
        <f>IFERROR(BP12/BN12,"-")</f>
        <v>0.5</v>
      </c>
      <c r="BR12" s="121">
        <v>5000</v>
      </c>
      <c r="BS12" s="122">
        <f>IFERROR(BR12/BN12,"-")</f>
        <v>2500</v>
      </c>
      <c r="BT12" s="123">
        <v>1</v>
      </c>
      <c r="BU12" s="123"/>
      <c r="BV12" s="123"/>
      <c r="BW12" s="124">
        <v>1</v>
      </c>
      <c r="BX12" s="125">
        <f>IF(P12=0,"",IF(BW12=0,"",(BW12/P12)))</f>
        <v>0.2</v>
      </c>
      <c r="BY12" s="126">
        <v>1</v>
      </c>
      <c r="BZ12" s="127">
        <f>IFERROR(BY12/BW12,"-")</f>
        <v>1</v>
      </c>
      <c r="CA12" s="128">
        <v>6000</v>
      </c>
      <c r="CB12" s="129">
        <f>IFERROR(CA12/BW12,"-")</f>
        <v>6000</v>
      </c>
      <c r="CC12" s="130"/>
      <c r="CD12" s="130">
        <v>1</v>
      </c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34000</v>
      </c>
      <c r="CQ12" s="139">
        <v>23000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84</v>
      </c>
      <c r="C13" s="189"/>
      <c r="D13" s="189" t="s">
        <v>81</v>
      </c>
      <c r="E13" s="189" t="s">
        <v>82</v>
      </c>
      <c r="F13" s="189" t="s">
        <v>69</v>
      </c>
      <c r="G13" s="88"/>
      <c r="H13" s="88"/>
      <c r="I13" s="88"/>
      <c r="J13" s="180"/>
      <c r="K13" s="79">
        <v>42</v>
      </c>
      <c r="L13" s="79">
        <v>19</v>
      </c>
      <c r="M13" s="79">
        <v>33</v>
      </c>
      <c r="N13" s="89">
        <v>4</v>
      </c>
      <c r="O13" s="90">
        <v>0</v>
      </c>
      <c r="P13" s="91">
        <f>N13+O13</f>
        <v>4</v>
      </c>
      <c r="Q13" s="80">
        <f>IFERROR(P13/M13,"-")</f>
        <v>0.12121212121212</v>
      </c>
      <c r="R13" s="79">
        <v>0</v>
      </c>
      <c r="S13" s="79">
        <v>2</v>
      </c>
      <c r="T13" s="80">
        <f>IFERROR(R13/(P13),"-")</f>
        <v>0</v>
      </c>
      <c r="U13" s="186"/>
      <c r="V13" s="82">
        <v>2</v>
      </c>
      <c r="W13" s="80">
        <f>IF(P13=0,"-",V13/P13)</f>
        <v>0.5</v>
      </c>
      <c r="X13" s="185">
        <v>79000</v>
      </c>
      <c r="Y13" s="186">
        <f>IFERROR(X13/P13,"-")</f>
        <v>19750</v>
      </c>
      <c r="Z13" s="186">
        <f>IFERROR(X13/V13,"-")</f>
        <v>39500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0.25</v>
      </c>
      <c r="BP13" s="119">
        <v>1</v>
      </c>
      <c r="BQ13" s="120">
        <f>IFERROR(BP13/BN13,"-")</f>
        <v>1</v>
      </c>
      <c r="BR13" s="121">
        <v>76000</v>
      </c>
      <c r="BS13" s="122">
        <f>IFERROR(BR13/BN13,"-")</f>
        <v>76000</v>
      </c>
      <c r="BT13" s="123"/>
      <c r="BU13" s="123"/>
      <c r="BV13" s="123">
        <v>1</v>
      </c>
      <c r="BW13" s="124">
        <v>1</v>
      </c>
      <c r="BX13" s="125">
        <f>IF(P13=0,"",IF(BW13=0,"",(BW13/P13)))</f>
        <v>0.25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0.5</v>
      </c>
      <c r="CH13" s="133">
        <v>1</v>
      </c>
      <c r="CI13" s="134">
        <f>IFERROR(CH13/CF13,"-")</f>
        <v>0.5</v>
      </c>
      <c r="CJ13" s="135">
        <v>3000</v>
      </c>
      <c r="CK13" s="136">
        <f>IFERROR(CJ13/CF13,"-")</f>
        <v>1500</v>
      </c>
      <c r="CL13" s="137">
        <v>1</v>
      </c>
      <c r="CM13" s="137"/>
      <c r="CN13" s="137"/>
      <c r="CO13" s="138">
        <v>2</v>
      </c>
      <c r="CP13" s="139">
        <v>79000</v>
      </c>
      <c r="CQ13" s="139">
        <v>76000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5.1416666666667</v>
      </c>
      <c r="B14" s="189" t="s">
        <v>85</v>
      </c>
      <c r="C14" s="189"/>
      <c r="D14" s="189" t="s">
        <v>62</v>
      </c>
      <c r="E14" s="189" t="s">
        <v>63</v>
      </c>
      <c r="F14" s="189" t="s">
        <v>64</v>
      </c>
      <c r="G14" s="88" t="s">
        <v>86</v>
      </c>
      <c r="H14" s="88" t="s">
        <v>87</v>
      </c>
      <c r="I14" s="88" t="s">
        <v>88</v>
      </c>
      <c r="J14" s="180">
        <v>240000</v>
      </c>
      <c r="K14" s="79">
        <v>18</v>
      </c>
      <c r="L14" s="79">
        <v>0</v>
      </c>
      <c r="M14" s="79">
        <v>104</v>
      </c>
      <c r="N14" s="89">
        <v>5</v>
      </c>
      <c r="O14" s="90">
        <v>0</v>
      </c>
      <c r="P14" s="91">
        <f>N14+O14</f>
        <v>5</v>
      </c>
      <c r="Q14" s="80">
        <f>IFERROR(P14/M14,"-")</f>
        <v>0.048076923076923</v>
      </c>
      <c r="R14" s="79">
        <v>0</v>
      </c>
      <c r="S14" s="79">
        <v>2</v>
      </c>
      <c r="T14" s="80">
        <f>IFERROR(R14/(P14),"-")</f>
        <v>0</v>
      </c>
      <c r="U14" s="186">
        <f>IFERROR(J14/SUM(N14:O23),"-")</f>
        <v>8571.4285714286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SUM(X14:X23)-SUM(J14:J23)</f>
        <v>994000</v>
      </c>
      <c r="AB14" s="83">
        <f>SUM(X14:X23)/SUM(J14:J23)</f>
        <v>5.1416666666667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0.2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0.6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89</v>
      </c>
      <c r="C15" s="189"/>
      <c r="D15" s="189" t="s">
        <v>62</v>
      </c>
      <c r="E15" s="189" t="s">
        <v>63</v>
      </c>
      <c r="F15" s="189" t="s">
        <v>69</v>
      </c>
      <c r="G15" s="88"/>
      <c r="H15" s="88"/>
      <c r="I15" s="88"/>
      <c r="J15" s="180"/>
      <c r="K15" s="79">
        <v>41</v>
      </c>
      <c r="L15" s="79">
        <v>31</v>
      </c>
      <c r="M15" s="79">
        <v>7</v>
      </c>
      <c r="N15" s="89">
        <v>5</v>
      </c>
      <c r="O15" s="90">
        <v>0</v>
      </c>
      <c r="P15" s="91">
        <f>N15+O15</f>
        <v>5</v>
      </c>
      <c r="Q15" s="80">
        <f>IFERROR(P15/M15,"-")</f>
        <v>0.71428571428571</v>
      </c>
      <c r="R15" s="79">
        <v>0</v>
      </c>
      <c r="S15" s="79">
        <v>1</v>
      </c>
      <c r="T15" s="80">
        <f>IFERROR(R15/(P15),"-")</f>
        <v>0</v>
      </c>
      <c r="U15" s="186"/>
      <c r="V15" s="82">
        <v>1</v>
      </c>
      <c r="W15" s="80">
        <f>IF(P15=0,"-",V15/P15)</f>
        <v>0.2</v>
      </c>
      <c r="X15" s="185">
        <v>11000</v>
      </c>
      <c r="Y15" s="186">
        <f>IFERROR(X15/P15,"-")</f>
        <v>2200</v>
      </c>
      <c r="Z15" s="186">
        <f>IFERROR(X15/V15,"-")</f>
        <v>11000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0.2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3</v>
      </c>
      <c r="BX15" s="125">
        <f>IF(P15=0,"",IF(BW15=0,"",(BW15/P15)))</f>
        <v>0.6</v>
      </c>
      <c r="BY15" s="126">
        <v>1</v>
      </c>
      <c r="BZ15" s="127">
        <f>IFERROR(BY15/BW15,"-")</f>
        <v>0.33333333333333</v>
      </c>
      <c r="CA15" s="128">
        <v>11000</v>
      </c>
      <c r="CB15" s="129">
        <f>IFERROR(CA15/BW15,"-")</f>
        <v>3666.6666666667</v>
      </c>
      <c r="CC15" s="130"/>
      <c r="CD15" s="130"/>
      <c r="CE15" s="130">
        <v>1</v>
      </c>
      <c r="CF15" s="131">
        <v>1</v>
      </c>
      <c r="CG15" s="132">
        <f>IF(P15=0,"",IF(CF15=0,"",(CF15/P15)))</f>
        <v>0.2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1</v>
      </c>
      <c r="CP15" s="139">
        <v>11000</v>
      </c>
      <c r="CQ15" s="139">
        <v>11000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90</v>
      </c>
      <c r="C16" s="189"/>
      <c r="D16" s="189" t="s">
        <v>71</v>
      </c>
      <c r="E16" s="189" t="s">
        <v>72</v>
      </c>
      <c r="F16" s="189" t="s">
        <v>64</v>
      </c>
      <c r="G16" s="88"/>
      <c r="H16" s="88" t="s">
        <v>87</v>
      </c>
      <c r="I16" s="88"/>
      <c r="J16" s="180"/>
      <c r="K16" s="79">
        <v>13</v>
      </c>
      <c r="L16" s="79">
        <v>0</v>
      </c>
      <c r="M16" s="79">
        <v>72</v>
      </c>
      <c r="N16" s="89">
        <v>4</v>
      </c>
      <c r="O16" s="90">
        <v>0</v>
      </c>
      <c r="P16" s="91">
        <f>N16+O16</f>
        <v>4</v>
      </c>
      <c r="Q16" s="80">
        <f>IFERROR(P16/M16,"-")</f>
        <v>0.055555555555556</v>
      </c>
      <c r="R16" s="79">
        <v>0</v>
      </c>
      <c r="S16" s="79">
        <v>0</v>
      </c>
      <c r="T16" s="80">
        <f>IFERROR(R16/(P16),"-")</f>
        <v>0</v>
      </c>
      <c r="U16" s="186"/>
      <c r="V16" s="82">
        <v>2</v>
      </c>
      <c r="W16" s="80">
        <f>IF(P16=0,"-",V16/P16)</f>
        <v>0.5</v>
      </c>
      <c r="X16" s="185">
        <v>66000</v>
      </c>
      <c r="Y16" s="186">
        <f>IFERROR(X16/P16,"-")</f>
        <v>16500</v>
      </c>
      <c r="Z16" s="186">
        <f>IFERROR(X16/V16,"-")</f>
        <v>33000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3</v>
      </c>
      <c r="BO16" s="118">
        <f>IF(P16=0,"",IF(BN16=0,"",(BN16/P16)))</f>
        <v>0.75</v>
      </c>
      <c r="BP16" s="119">
        <v>1</v>
      </c>
      <c r="BQ16" s="120">
        <f>IFERROR(BP16/BN16,"-")</f>
        <v>0.33333333333333</v>
      </c>
      <c r="BR16" s="121">
        <v>65000</v>
      </c>
      <c r="BS16" s="122">
        <f>IFERROR(BR16/BN16,"-")</f>
        <v>21666.666666667</v>
      </c>
      <c r="BT16" s="123"/>
      <c r="BU16" s="123"/>
      <c r="BV16" s="123">
        <v>1</v>
      </c>
      <c r="BW16" s="124">
        <v>1</v>
      </c>
      <c r="BX16" s="125">
        <f>IF(P16=0,"",IF(BW16=0,"",(BW16/P16)))</f>
        <v>0.25</v>
      </c>
      <c r="BY16" s="126">
        <v>1</v>
      </c>
      <c r="BZ16" s="127">
        <f>IFERROR(BY16/BW16,"-")</f>
        <v>1</v>
      </c>
      <c r="CA16" s="128">
        <v>1000</v>
      </c>
      <c r="CB16" s="129">
        <f>IFERROR(CA16/BW16,"-")</f>
        <v>1000</v>
      </c>
      <c r="CC16" s="130">
        <v>1</v>
      </c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66000</v>
      </c>
      <c r="CQ16" s="139">
        <v>65000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91</v>
      </c>
      <c r="C17" s="189"/>
      <c r="D17" s="189" t="s">
        <v>71</v>
      </c>
      <c r="E17" s="189" t="s">
        <v>72</v>
      </c>
      <c r="F17" s="189" t="s">
        <v>69</v>
      </c>
      <c r="G17" s="88"/>
      <c r="H17" s="88"/>
      <c r="I17" s="88"/>
      <c r="J17" s="180"/>
      <c r="K17" s="79">
        <v>31</v>
      </c>
      <c r="L17" s="79">
        <v>21</v>
      </c>
      <c r="M17" s="79">
        <v>4</v>
      </c>
      <c r="N17" s="89">
        <v>1</v>
      </c>
      <c r="O17" s="90">
        <v>0</v>
      </c>
      <c r="P17" s="91">
        <f>N17+O17</f>
        <v>1</v>
      </c>
      <c r="Q17" s="80">
        <f>IFERROR(P17/M17,"-")</f>
        <v>0.25</v>
      </c>
      <c r="R17" s="79">
        <v>0</v>
      </c>
      <c r="S17" s="79">
        <v>1</v>
      </c>
      <c r="T17" s="80">
        <f>IFERROR(R17/(P17),"-")</f>
        <v>0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1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92</v>
      </c>
      <c r="C18" s="189"/>
      <c r="D18" s="189" t="s">
        <v>93</v>
      </c>
      <c r="E18" s="189" t="s">
        <v>94</v>
      </c>
      <c r="F18" s="189" t="s">
        <v>64</v>
      </c>
      <c r="G18" s="88"/>
      <c r="H18" s="88" t="s">
        <v>87</v>
      </c>
      <c r="I18" s="88"/>
      <c r="J18" s="180"/>
      <c r="K18" s="79">
        <v>7</v>
      </c>
      <c r="L18" s="79">
        <v>0</v>
      </c>
      <c r="M18" s="79">
        <v>29</v>
      </c>
      <c r="N18" s="89">
        <v>4</v>
      </c>
      <c r="O18" s="90">
        <v>0</v>
      </c>
      <c r="P18" s="91">
        <f>N18+O18</f>
        <v>4</v>
      </c>
      <c r="Q18" s="80">
        <f>IFERROR(P18/M18,"-")</f>
        <v>0.13793103448276</v>
      </c>
      <c r="R18" s="79">
        <v>1</v>
      </c>
      <c r="S18" s="79">
        <v>1</v>
      </c>
      <c r="T18" s="80">
        <f>IFERROR(R18/(P18),"-")</f>
        <v>0.25</v>
      </c>
      <c r="U18" s="186"/>
      <c r="V18" s="82">
        <v>2</v>
      </c>
      <c r="W18" s="80">
        <f>IF(P18=0,"-",V18/P18)</f>
        <v>0.5</v>
      </c>
      <c r="X18" s="185">
        <v>75000</v>
      </c>
      <c r="Y18" s="186">
        <f>IFERROR(X18/P18,"-")</f>
        <v>18750</v>
      </c>
      <c r="Z18" s="186">
        <f>IFERROR(X18/V18,"-")</f>
        <v>37500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0.5</v>
      </c>
      <c r="BP18" s="119">
        <v>1</v>
      </c>
      <c r="BQ18" s="120">
        <f>IFERROR(BP18/BN18,"-")</f>
        <v>0.5</v>
      </c>
      <c r="BR18" s="121">
        <v>5000</v>
      </c>
      <c r="BS18" s="122">
        <f>IFERROR(BR18/BN18,"-")</f>
        <v>2500</v>
      </c>
      <c r="BT18" s="123">
        <v>1</v>
      </c>
      <c r="BU18" s="123"/>
      <c r="BV18" s="123"/>
      <c r="BW18" s="124">
        <v>1</v>
      </c>
      <c r="BX18" s="125">
        <f>IF(P18=0,"",IF(BW18=0,"",(BW18/P18)))</f>
        <v>0.25</v>
      </c>
      <c r="BY18" s="126">
        <v>1</v>
      </c>
      <c r="BZ18" s="127">
        <f>IFERROR(BY18/BW18,"-")</f>
        <v>1</v>
      </c>
      <c r="CA18" s="128">
        <v>70000</v>
      </c>
      <c r="CB18" s="129">
        <f>IFERROR(CA18/BW18,"-")</f>
        <v>70000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75000</v>
      </c>
      <c r="CQ18" s="139">
        <v>70000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95</v>
      </c>
      <c r="C19" s="189"/>
      <c r="D19" s="189" t="s">
        <v>93</v>
      </c>
      <c r="E19" s="189" t="s">
        <v>94</v>
      </c>
      <c r="F19" s="189" t="s">
        <v>69</v>
      </c>
      <c r="G19" s="88"/>
      <c r="H19" s="88"/>
      <c r="I19" s="88"/>
      <c r="J19" s="180"/>
      <c r="K19" s="79">
        <v>33</v>
      </c>
      <c r="L19" s="79">
        <v>21</v>
      </c>
      <c r="M19" s="79">
        <v>18</v>
      </c>
      <c r="N19" s="89">
        <v>4</v>
      </c>
      <c r="O19" s="90">
        <v>0</v>
      </c>
      <c r="P19" s="91">
        <f>N19+O19</f>
        <v>4</v>
      </c>
      <c r="Q19" s="80">
        <f>IFERROR(P19/M19,"-")</f>
        <v>0.22222222222222</v>
      </c>
      <c r="R19" s="79">
        <v>1</v>
      </c>
      <c r="S19" s="79">
        <v>2</v>
      </c>
      <c r="T19" s="80">
        <f>IFERROR(R19/(P19),"-")</f>
        <v>0.25</v>
      </c>
      <c r="U19" s="186"/>
      <c r="V19" s="82">
        <v>2</v>
      </c>
      <c r="W19" s="80">
        <f>IF(P19=0,"-",V19/P19)</f>
        <v>0.5</v>
      </c>
      <c r="X19" s="185">
        <v>1001000</v>
      </c>
      <c r="Y19" s="186">
        <f>IFERROR(X19/P19,"-")</f>
        <v>250250</v>
      </c>
      <c r="Z19" s="186">
        <f>IFERROR(X19/V19,"-")</f>
        <v>500500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3</v>
      </c>
      <c r="BO19" s="118">
        <f>IF(P19=0,"",IF(BN19=0,"",(BN19/P19)))</f>
        <v>0.75</v>
      </c>
      <c r="BP19" s="119">
        <v>2</v>
      </c>
      <c r="BQ19" s="120">
        <f>IFERROR(BP19/BN19,"-")</f>
        <v>0.66666666666667</v>
      </c>
      <c r="BR19" s="121">
        <v>1001000</v>
      </c>
      <c r="BS19" s="122">
        <f>IFERROR(BR19/BN19,"-")</f>
        <v>333666.66666667</v>
      </c>
      <c r="BT19" s="123"/>
      <c r="BU19" s="123">
        <v>1</v>
      </c>
      <c r="BV19" s="123">
        <v>1</v>
      </c>
      <c r="BW19" s="124">
        <v>1</v>
      </c>
      <c r="BX19" s="125">
        <f>IF(P19=0,"",IF(BW19=0,"",(BW19/P19)))</f>
        <v>0.25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1001000</v>
      </c>
      <c r="CQ19" s="139">
        <v>995000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/>
      <c r="B20" s="189" t="s">
        <v>96</v>
      </c>
      <c r="C20" s="189"/>
      <c r="D20" s="189" t="s">
        <v>81</v>
      </c>
      <c r="E20" s="189" t="s">
        <v>82</v>
      </c>
      <c r="F20" s="189" t="s">
        <v>64</v>
      </c>
      <c r="G20" s="88"/>
      <c r="H20" s="88" t="s">
        <v>87</v>
      </c>
      <c r="I20" s="88"/>
      <c r="J20" s="180"/>
      <c r="K20" s="79">
        <v>5</v>
      </c>
      <c r="L20" s="79">
        <v>0</v>
      </c>
      <c r="M20" s="79">
        <v>41</v>
      </c>
      <c r="N20" s="89">
        <v>3</v>
      </c>
      <c r="O20" s="90">
        <v>0</v>
      </c>
      <c r="P20" s="91">
        <f>N20+O20</f>
        <v>3</v>
      </c>
      <c r="Q20" s="80">
        <f>IFERROR(P20/M20,"-")</f>
        <v>0.073170731707317</v>
      </c>
      <c r="R20" s="79">
        <v>0</v>
      </c>
      <c r="S20" s="79">
        <v>2</v>
      </c>
      <c r="T20" s="80">
        <f>IFERROR(R20/(P20),"-")</f>
        <v>0</v>
      </c>
      <c r="U20" s="186"/>
      <c r="V20" s="82">
        <v>1</v>
      </c>
      <c r="W20" s="80">
        <f>IF(P20=0,"-",V20/P20)</f>
        <v>0.33333333333333</v>
      </c>
      <c r="X20" s="185">
        <v>70000</v>
      </c>
      <c r="Y20" s="186">
        <f>IFERROR(X20/P20,"-")</f>
        <v>23333.333333333</v>
      </c>
      <c r="Z20" s="186">
        <f>IFERROR(X20/V20,"-")</f>
        <v>70000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2</v>
      </c>
      <c r="BO20" s="118">
        <f>IF(P20=0,"",IF(BN20=0,"",(BN20/P20)))</f>
        <v>0.66666666666667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1</v>
      </c>
      <c r="CG20" s="132">
        <f>IF(P20=0,"",IF(CF20=0,"",(CF20/P20)))</f>
        <v>0.33333333333333</v>
      </c>
      <c r="CH20" s="133">
        <v>1</v>
      </c>
      <c r="CI20" s="134">
        <f>IFERROR(CH20/CF20,"-")</f>
        <v>1</v>
      </c>
      <c r="CJ20" s="135">
        <v>70000</v>
      </c>
      <c r="CK20" s="136">
        <f>IFERROR(CJ20/CF20,"-")</f>
        <v>70000</v>
      </c>
      <c r="CL20" s="137"/>
      <c r="CM20" s="137"/>
      <c r="CN20" s="137">
        <v>1</v>
      </c>
      <c r="CO20" s="138">
        <v>1</v>
      </c>
      <c r="CP20" s="139">
        <v>70000</v>
      </c>
      <c r="CQ20" s="139">
        <v>70000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97</v>
      </c>
      <c r="C21" s="189"/>
      <c r="D21" s="189" t="s">
        <v>81</v>
      </c>
      <c r="E21" s="189" t="s">
        <v>82</v>
      </c>
      <c r="F21" s="189" t="s">
        <v>69</v>
      </c>
      <c r="G21" s="88"/>
      <c r="H21" s="88"/>
      <c r="I21" s="88"/>
      <c r="J21" s="180"/>
      <c r="K21" s="79">
        <v>16</v>
      </c>
      <c r="L21" s="79">
        <v>12</v>
      </c>
      <c r="M21" s="79">
        <v>0</v>
      </c>
      <c r="N21" s="89">
        <v>1</v>
      </c>
      <c r="O21" s="90">
        <v>0</v>
      </c>
      <c r="P21" s="91">
        <f>N21+O21</f>
        <v>1</v>
      </c>
      <c r="Q21" s="80" t="str">
        <f>IFERROR(P21/M21,"-")</f>
        <v>-</v>
      </c>
      <c r="R21" s="79">
        <v>0</v>
      </c>
      <c r="S21" s="79">
        <v>1</v>
      </c>
      <c r="T21" s="80">
        <f>IFERROR(R21/(P21),"-")</f>
        <v>0</v>
      </c>
      <c r="U21" s="186"/>
      <c r="V21" s="82">
        <v>1</v>
      </c>
      <c r="W21" s="80">
        <f>IF(P21=0,"-",V21/P21)</f>
        <v>1</v>
      </c>
      <c r="X21" s="185">
        <v>11000</v>
      </c>
      <c r="Y21" s="186">
        <f>IFERROR(X21/P21,"-")</f>
        <v>11000</v>
      </c>
      <c r="Z21" s="186">
        <f>IFERROR(X21/V21,"-")</f>
        <v>11000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1</v>
      </c>
      <c r="BY21" s="126">
        <v>1</v>
      </c>
      <c r="BZ21" s="127">
        <f>IFERROR(BY21/BW21,"-")</f>
        <v>1</v>
      </c>
      <c r="CA21" s="128">
        <v>11000</v>
      </c>
      <c r="CB21" s="129">
        <f>IFERROR(CA21/BW21,"-")</f>
        <v>11000</v>
      </c>
      <c r="CC21" s="130"/>
      <c r="CD21" s="130">
        <v>1</v>
      </c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11000</v>
      </c>
      <c r="CQ21" s="139">
        <v>11000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98</v>
      </c>
      <c r="C22" s="189"/>
      <c r="D22" s="189" t="s">
        <v>99</v>
      </c>
      <c r="E22" s="189" t="s">
        <v>100</v>
      </c>
      <c r="F22" s="189" t="s">
        <v>64</v>
      </c>
      <c r="G22" s="88"/>
      <c r="H22" s="88" t="s">
        <v>87</v>
      </c>
      <c r="I22" s="88"/>
      <c r="J22" s="180"/>
      <c r="K22" s="79">
        <v>1</v>
      </c>
      <c r="L22" s="79">
        <v>0</v>
      </c>
      <c r="M22" s="79">
        <v>31</v>
      </c>
      <c r="N22" s="89">
        <v>1</v>
      </c>
      <c r="O22" s="90">
        <v>0</v>
      </c>
      <c r="P22" s="91">
        <f>N22+O22</f>
        <v>1</v>
      </c>
      <c r="Q22" s="80">
        <f>IFERROR(P22/M22,"-")</f>
        <v>0.032258064516129</v>
      </c>
      <c r="R22" s="79">
        <v>0</v>
      </c>
      <c r="S22" s="79">
        <v>1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>
        <v>1</v>
      </c>
      <c r="AE22" s="93">
        <f>IF(P22=0,"",IF(AD22=0,"",(AD22/P22)))</f>
        <v>1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101</v>
      </c>
      <c r="C23" s="189"/>
      <c r="D23" s="189" t="s">
        <v>99</v>
      </c>
      <c r="E23" s="189" t="s">
        <v>100</v>
      </c>
      <c r="F23" s="189" t="s">
        <v>69</v>
      </c>
      <c r="G23" s="88"/>
      <c r="H23" s="88"/>
      <c r="I23" s="88"/>
      <c r="J23" s="180"/>
      <c r="K23" s="79">
        <v>12</v>
      </c>
      <c r="L23" s="79">
        <v>9</v>
      </c>
      <c r="M23" s="79">
        <v>0</v>
      </c>
      <c r="N23" s="89">
        <v>0</v>
      </c>
      <c r="O23" s="90">
        <v>0</v>
      </c>
      <c r="P23" s="91">
        <f>N23+O23</f>
        <v>0</v>
      </c>
      <c r="Q23" s="80" t="str">
        <f>IFERROR(P23/M23,"-")</f>
        <v>-</v>
      </c>
      <c r="R23" s="79">
        <v>0</v>
      </c>
      <c r="S23" s="79">
        <v>0</v>
      </c>
      <c r="T23" s="80" t="str">
        <f>IFERROR(R23/(P23),"-")</f>
        <v>-</v>
      </c>
      <c r="U23" s="186"/>
      <c r="V23" s="82">
        <v>0</v>
      </c>
      <c r="W23" s="80" t="str">
        <f>IF(P23=0,"-",V23/P23)</f>
        <v>-</v>
      </c>
      <c r="X23" s="185">
        <v>0</v>
      </c>
      <c r="Y23" s="186" t="str">
        <f>IFERROR(X23/P23,"-")</f>
        <v>-</v>
      </c>
      <c r="Z23" s="186" t="str">
        <f>IFERROR(X23/V23,"-")</f>
        <v>-</v>
      </c>
      <c r="AA23" s="18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</v>
      </c>
      <c r="B24" s="189" t="s">
        <v>102</v>
      </c>
      <c r="C24" s="189"/>
      <c r="D24" s="189" t="s">
        <v>103</v>
      </c>
      <c r="E24" s="189" t="s">
        <v>104</v>
      </c>
      <c r="F24" s="189" t="s">
        <v>64</v>
      </c>
      <c r="G24" s="88" t="s">
        <v>105</v>
      </c>
      <c r="H24" s="88" t="s">
        <v>106</v>
      </c>
      <c r="I24" s="88" t="s">
        <v>107</v>
      </c>
      <c r="J24" s="180">
        <v>312000</v>
      </c>
      <c r="K24" s="79">
        <v>15</v>
      </c>
      <c r="L24" s="79">
        <v>0</v>
      </c>
      <c r="M24" s="79">
        <v>42</v>
      </c>
      <c r="N24" s="89">
        <v>6</v>
      </c>
      <c r="O24" s="90">
        <v>0</v>
      </c>
      <c r="P24" s="91">
        <f>N24+O24</f>
        <v>6</v>
      </c>
      <c r="Q24" s="80">
        <f>IFERROR(P24/M24,"-")</f>
        <v>0.14285714285714</v>
      </c>
      <c r="R24" s="79">
        <v>0</v>
      </c>
      <c r="S24" s="79">
        <v>2</v>
      </c>
      <c r="T24" s="80">
        <f>IFERROR(R24/(P24),"-")</f>
        <v>0</v>
      </c>
      <c r="U24" s="186">
        <f>IFERROR(J24/SUM(N24:O29),"-")</f>
        <v>31200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SUM(X24:X29)-SUM(J24:J29)</f>
        <v>-312000</v>
      </c>
      <c r="AB24" s="83">
        <f>SUM(X24:X29)/SUM(J24:J29)</f>
        <v>0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0.16666666666667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3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0.16666666666667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0.16666666666667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108</v>
      </c>
      <c r="C25" s="189"/>
      <c r="D25" s="189" t="s">
        <v>103</v>
      </c>
      <c r="E25" s="189" t="s">
        <v>104</v>
      </c>
      <c r="F25" s="189" t="s">
        <v>69</v>
      </c>
      <c r="G25" s="88"/>
      <c r="H25" s="88"/>
      <c r="I25" s="88"/>
      <c r="J25" s="180"/>
      <c r="K25" s="79">
        <v>11</v>
      </c>
      <c r="L25" s="79">
        <v>10</v>
      </c>
      <c r="M25" s="79">
        <v>2</v>
      </c>
      <c r="N25" s="89">
        <v>3</v>
      </c>
      <c r="O25" s="90">
        <v>0</v>
      </c>
      <c r="P25" s="91">
        <f>N25+O25</f>
        <v>3</v>
      </c>
      <c r="Q25" s="80">
        <f>IFERROR(P25/M25,"-")</f>
        <v>1.5</v>
      </c>
      <c r="R25" s="79">
        <v>0</v>
      </c>
      <c r="S25" s="79">
        <v>1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>
        <v>1</v>
      </c>
      <c r="BX25" s="125">
        <f>IF(P25=0,"",IF(BW25=0,"",(BW25/P25)))</f>
        <v>0.33333333333333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2</v>
      </c>
      <c r="CG25" s="132">
        <f>IF(P25=0,"",IF(CF25=0,"",(CF25/P25)))</f>
        <v>0.66666666666667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109</v>
      </c>
      <c r="C26" s="189"/>
      <c r="D26" s="189" t="s">
        <v>110</v>
      </c>
      <c r="E26" s="189" t="s">
        <v>111</v>
      </c>
      <c r="F26" s="189" t="s">
        <v>64</v>
      </c>
      <c r="G26" s="88"/>
      <c r="H26" s="88" t="s">
        <v>106</v>
      </c>
      <c r="I26" s="88" t="s">
        <v>112</v>
      </c>
      <c r="J26" s="180"/>
      <c r="K26" s="79">
        <v>0</v>
      </c>
      <c r="L26" s="79">
        <v>0</v>
      </c>
      <c r="M26" s="79">
        <v>10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186"/>
      <c r="V26" s="82">
        <v>0</v>
      </c>
      <c r="W26" s="80" t="str">
        <f>IF(P26=0,"-",V26/P26)</f>
        <v>-</v>
      </c>
      <c r="X26" s="185">
        <v>0</v>
      </c>
      <c r="Y26" s="186" t="str">
        <f>IFERROR(X26/P26,"-")</f>
        <v>-</v>
      </c>
      <c r="Z26" s="186" t="str">
        <f>IFERROR(X26/V26,"-")</f>
        <v>-</v>
      </c>
      <c r="AA26" s="180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113</v>
      </c>
      <c r="C27" s="189"/>
      <c r="D27" s="189" t="s">
        <v>110</v>
      </c>
      <c r="E27" s="189" t="s">
        <v>111</v>
      </c>
      <c r="F27" s="189" t="s">
        <v>69</v>
      </c>
      <c r="G27" s="88"/>
      <c r="H27" s="88"/>
      <c r="I27" s="88"/>
      <c r="J27" s="180"/>
      <c r="K27" s="79">
        <v>1</v>
      </c>
      <c r="L27" s="79">
        <v>1</v>
      </c>
      <c r="M27" s="79">
        <v>0</v>
      </c>
      <c r="N27" s="89">
        <v>0</v>
      </c>
      <c r="O27" s="90">
        <v>0</v>
      </c>
      <c r="P27" s="91">
        <f>N27+O27</f>
        <v>0</v>
      </c>
      <c r="Q27" s="80" t="str">
        <f>IFERROR(P27/M27,"-")</f>
        <v>-</v>
      </c>
      <c r="R27" s="79">
        <v>0</v>
      </c>
      <c r="S27" s="79">
        <v>0</v>
      </c>
      <c r="T27" s="80" t="str">
        <f>IFERROR(R27/(P27),"-")</f>
        <v>-</v>
      </c>
      <c r="U27" s="186"/>
      <c r="V27" s="82">
        <v>0</v>
      </c>
      <c r="W27" s="80" t="str">
        <f>IF(P27=0,"-",V27/P27)</f>
        <v>-</v>
      </c>
      <c r="X27" s="185">
        <v>0</v>
      </c>
      <c r="Y27" s="186" t="str">
        <f>IFERROR(X27/P27,"-")</f>
        <v>-</v>
      </c>
      <c r="Z27" s="186" t="str">
        <f>IFERROR(X27/V27,"-")</f>
        <v>-</v>
      </c>
      <c r="AA27" s="18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114</v>
      </c>
      <c r="C28" s="189"/>
      <c r="D28" s="189" t="s">
        <v>115</v>
      </c>
      <c r="E28" s="189" t="s">
        <v>116</v>
      </c>
      <c r="F28" s="189" t="s">
        <v>64</v>
      </c>
      <c r="G28" s="88"/>
      <c r="H28" s="88" t="s">
        <v>106</v>
      </c>
      <c r="I28" s="88" t="s">
        <v>117</v>
      </c>
      <c r="J28" s="180"/>
      <c r="K28" s="79">
        <v>1</v>
      </c>
      <c r="L28" s="79">
        <v>0</v>
      </c>
      <c r="M28" s="79">
        <v>40</v>
      </c>
      <c r="N28" s="89">
        <v>1</v>
      </c>
      <c r="O28" s="90">
        <v>0</v>
      </c>
      <c r="P28" s="91">
        <f>N28+O28</f>
        <v>1</v>
      </c>
      <c r="Q28" s="80">
        <f>IFERROR(P28/M28,"-")</f>
        <v>0.025</v>
      </c>
      <c r="R28" s="79">
        <v>0</v>
      </c>
      <c r="S28" s="79">
        <v>1</v>
      </c>
      <c r="T28" s="80">
        <f>IFERROR(R28/(P28),"-")</f>
        <v>0</v>
      </c>
      <c r="U28" s="186"/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1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118</v>
      </c>
      <c r="C29" s="189"/>
      <c r="D29" s="189" t="s">
        <v>115</v>
      </c>
      <c r="E29" s="189" t="s">
        <v>116</v>
      </c>
      <c r="F29" s="189" t="s">
        <v>69</v>
      </c>
      <c r="G29" s="88"/>
      <c r="H29" s="88"/>
      <c r="I29" s="88"/>
      <c r="J29" s="180"/>
      <c r="K29" s="79">
        <v>20</v>
      </c>
      <c r="L29" s="79">
        <v>16</v>
      </c>
      <c r="M29" s="79">
        <v>2</v>
      </c>
      <c r="N29" s="89">
        <v>0</v>
      </c>
      <c r="O29" s="90">
        <v>0</v>
      </c>
      <c r="P29" s="91">
        <f>N29+O29</f>
        <v>0</v>
      </c>
      <c r="Q29" s="80">
        <f>IFERROR(P29/M29,"-")</f>
        <v>0</v>
      </c>
      <c r="R29" s="79">
        <v>0</v>
      </c>
      <c r="S29" s="79">
        <v>0</v>
      </c>
      <c r="T29" s="80" t="str">
        <f>IFERROR(R29/(P29),"-")</f>
        <v>-</v>
      </c>
      <c r="U29" s="186"/>
      <c r="V29" s="82">
        <v>0</v>
      </c>
      <c r="W29" s="80" t="str">
        <f>IF(P29=0,"-",V29/P29)</f>
        <v>-</v>
      </c>
      <c r="X29" s="185">
        <v>0</v>
      </c>
      <c r="Y29" s="186" t="str">
        <f>IFERROR(X29/P29,"-")</f>
        <v>-</v>
      </c>
      <c r="Z29" s="186" t="str">
        <f>IFERROR(X29/V29,"-")</f>
        <v>-</v>
      </c>
      <c r="AA29" s="18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0.30555555555556</v>
      </c>
      <c r="B30" s="189" t="s">
        <v>119</v>
      </c>
      <c r="C30" s="189"/>
      <c r="D30" s="189" t="s">
        <v>120</v>
      </c>
      <c r="E30" s="189" t="s">
        <v>72</v>
      </c>
      <c r="F30" s="189" t="s">
        <v>64</v>
      </c>
      <c r="G30" s="88" t="s">
        <v>121</v>
      </c>
      <c r="H30" s="88" t="s">
        <v>122</v>
      </c>
      <c r="I30" s="191" t="s">
        <v>83</v>
      </c>
      <c r="J30" s="180">
        <v>144000</v>
      </c>
      <c r="K30" s="79">
        <v>14</v>
      </c>
      <c r="L30" s="79">
        <v>0</v>
      </c>
      <c r="M30" s="79">
        <v>51</v>
      </c>
      <c r="N30" s="89">
        <v>2</v>
      </c>
      <c r="O30" s="90">
        <v>0</v>
      </c>
      <c r="P30" s="91">
        <f>N30+O30</f>
        <v>2</v>
      </c>
      <c r="Q30" s="80">
        <f>IFERROR(P30/M30,"-")</f>
        <v>0.03921568627451</v>
      </c>
      <c r="R30" s="79">
        <v>0</v>
      </c>
      <c r="S30" s="79">
        <v>1</v>
      </c>
      <c r="T30" s="80">
        <f>IFERROR(R30/(P30),"-")</f>
        <v>0</v>
      </c>
      <c r="U30" s="186">
        <f>IFERROR(J30/SUM(N30:O31),"-")</f>
        <v>14400</v>
      </c>
      <c r="V30" s="82">
        <v>1</v>
      </c>
      <c r="W30" s="80">
        <f>IF(P30=0,"-",V30/P30)</f>
        <v>0.5</v>
      </c>
      <c r="X30" s="185">
        <v>10000</v>
      </c>
      <c r="Y30" s="186">
        <f>IFERROR(X30/P30,"-")</f>
        <v>5000</v>
      </c>
      <c r="Z30" s="186">
        <f>IFERROR(X30/V30,"-")</f>
        <v>10000</v>
      </c>
      <c r="AA30" s="180">
        <f>SUM(X30:X31)-SUM(J30:J31)</f>
        <v>-100000</v>
      </c>
      <c r="AB30" s="83">
        <f>SUM(X30:X31)/SUM(J30:J31)</f>
        <v>0.30555555555556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2</v>
      </c>
      <c r="BO30" s="118">
        <f>IF(P30=0,"",IF(BN30=0,"",(BN30/P30)))</f>
        <v>1</v>
      </c>
      <c r="BP30" s="119">
        <v>1</v>
      </c>
      <c r="BQ30" s="120">
        <f>IFERROR(BP30/BN30,"-")</f>
        <v>0.5</v>
      </c>
      <c r="BR30" s="121">
        <v>10000</v>
      </c>
      <c r="BS30" s="122">
        <f>IFERROR(BR30/BN30,"-")</f>
        <v>5000</v>
      </c>
      <c r="BT30" s="123">
        <v>1</v>
      </c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10000</v>
      </c>
      <c r="CQ30" s="139">
        <v>10000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123</v>
      </c>
      <c r="C31" s="189"/>
      <c r="D31" s="189" t="s">
        <v>120</v>
      </c>
      <c r="E31" s="189" t="s">
        <v>72</v>
      </c>
      <c r="F31" s="189" t="s">
        <v>69</v>
      </c>
      <c r="G31" s="88"/>
      <c r="H31" s="88"/>
      <c r="I31" s="88"/>
      <c r="J31" s="180"/>
      <c r="K31" s="79">
        <v>33</v>
      </c>
      <c r="L31" s="79">
        <v>25</v>
      </c>
      <c r="M31" s="79">
        <v>12</v>
      </c>
      <c r="N31" s="89">
        <v>8</v>
      </c>
      <c r="O31" s="90">
        <v>0</v>
      </c>
      <c r="P31" s="91">
        <f>N31+O31</f>
        <v>8</v>
      </c>
      <c r="Q31" s="80">
        <f>IFERROR(P31/M31,"-")</f>
        <v>0.66666666666667</v>
      </c>
      <c r="R31" s="79">
        <v>2</v>
      </c>
      <c r="S31" s="79">
        <v>0</v>
      </c>
      <c r="T31" s="80">
        <f>IFERROR(R31/(P31),"-")</f>
        <v>0.25</v>
      </c>
      <c r="U31" s="186"/>
      <c r="V31" s="82">
        <v>4</v>
      </c>
      <c r="W31" s="80">
        <f>IF(P31=0,"-",V31/P31)</f>
        <v>0.5</v>
      </c>
      <c r="X31" s="185">
        <v>34000</v>
      </c>
      <c r="Y31" s="186">
        <f>IFERROR(X31/P31,"-")</f>
        <v>4250</v>
      </c>
      <c r="Z31" s="186">
        <f>IFERROR(X31/V31,"-")</f>
        <v>8500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3</v>
      </c>
      <c r="BO31" s="118">
        <f>IF(P31=0,"",IF(BN31=0,"",(BN31/P31)))</f>
        <v>0.375</v>
      </c>
      <c r="BP31" s="119">
        <v>1</v>
      </c>
      <c r="BQ31" s="120">
        <f>IFERROR(BP31/BN31,"-")</f>
        <v>0.33333333333333</v>
      </c>
      <c r="BR31" s="121">
        <v>29000</v>
      </c>
      <c r="BS31" s="122">
        <f>IFERROR(BR31/BN31,"-")</f>
        <v>9666.6666666667</v>
      </c>
      <c r="BT31" s="123"/>
      <c r="BU31" s="123"/>
      <c r="BV31" s="123">
        <v>1</v>
      </c>
      <c r="BW31" s="124">
        <v>3</v>
      </c>
      <c r="BX31" s="125">
        <f>IF(P31=0,"",IF(BW31=0,"",(BW31/P31)))</f>
        <v>0.375</v>
      </c>
      <c r="BY31" s="126">
        <v>2</v>
      </c>
      <c r="BZ31" s="127">
        <f>IFERROR(BY31/BW31,"-")</f>
        <v>0.66666666666667</v>
      </c>
      <c r="CA31" s="128">
        <v>4000</v>
      </c>
      <c r="CB31" s="129">
        <f>IFERROR(CA31/BW31,"-")</f>
        <v>1333.3333333333</v>
      </c>
      <c r="CC31" s="130">
        <v>2</v>
      </c>
      <c r="CD31" s="130"/>
      <c r="CE31" s="130"/>
      <c r="CF31" s="131">
        <v>2</v>
      </c>
      <c r="CG31" s="132">
        <f>IF(P31=0,"",IF(CF31=0,"",(CF31/P31)))</f>
        <v>0.25</v>
      </c>
      <c r="CH31" s="133">
        <v>1</v>
      </c>
      <c r="CI31" s="134">
        <f>IFERROR(CH31/CF31,"-")</f>
        <v>0.5</v>
      </c>
      <c r="CJ31" s="135">
        <v>1000</v>
      </c>
      <c r="CK31" s="136">
        <f>IFERROR(CJ31/CF31,"-")</f>
        <v>500</v>
      </c>
      <c r="CL31" s="137">
        <v>1</v>
      </c>
      <c r="CM31" s="137"/>
      <c r="CN31" s="137"/>
      <c r="CO31" s="138">
        <v>4</v>
      </c>
      <c r="CP31" s="139">
        <v>34000</v>
      </c>
      <c r="CQ31" s="139">
        <v>29000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0.30555555555556</v>
      </c>
      <c r="B32" s="189" t="s">
        <v>124</v>
      </c>
      <c r="C32" s="189"/>
      <c r="D32" s="189" t="s">
        <v>120</v>
      </c>
      <c r="E32" s="189" t="s">
        <v>72</v>
      </c>
      <c r="F32" s="189" t="s">
        <v>64</v>
      </c>
      <c r="G32" s="88" t="s">
        <v>125</v>
      </c>
      <c r="H32" s="88" t="s">
        <v>126</v>
      </c>
      <c r="I32" s="190" t="s">
        <v>127</v>
      </c>
      <c r="J32" s="180">
        <v>180000</v>
      </c>
      <c r="K32" s="79">
        <v>20</v>
      </c>
      <c r="L32" s="79">
        <v>0</v>
      </c>
      <c r="M32" s="79">
        <v>59</v>
      </c>
      <c r="N32" s="89">
        <v>7</v>
      </c>
      <c r="O32" s="90">
        <v>0</v>
      </c>
      <c r="P32" s="91">
        <f>N32+O32</f>
        <v>7</v>
      </c>
      <c r="Q32" s="80">
        <f>IFERROR(P32/M32,"-")</f>
        <v>0.11864406779661</v>
      </c>
      <c r="R32" s="79">
        <v>1</v>
      </c>
      <c r="S32" s="79">
        <v>2</v>
      </c>
      <c r="T32" s="80">
        <f>IFERROR(R32/(P32),"-")</f>
        <v>0.14285714285714</v>
      </c>
      <c r="U32" s="186">
        <f>IFERROR(J32/SUM(N32:O33),"-")</f>
        <v>12857.142857143</v>
      </c>
      <c r="V32" s="82">
        <v>2</v>
      </c>
      <c r="W32" s="80">
        <f>IF(P32=0,"-",V32/P32)</f>
        <v>0.28571428571429</v>
      </c>
      <c r="X32" s="185">
        <v>20000</v>
      </c>
      <c r="Y32" s="186">
        <f>IFERROR(X32/P32,"-")</f>
        <v>2857.1428571429</v>
      </c>
      <c r="Z32" s="186">
        <f>IFERROR(X32/V32,"-")</f>
        <v>10000</v>
      </c>
      <c r="AA32" s="180">
        <f>SUM(X32:X33)-SUM(J32:J33)</f>
        <v>-125000</v>
      </c>
      <c r="AB32" s="83">
        <f>SUM(X32:X33)/SUM(J32:J33)</f>
        <v>0.30555555555556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0.14285714285714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2</v>
      </c>
      <c r="BO32" s="118">
        <f>IF(P32=0,"",IF(BN32=0,"",(BN32/P32)))</f>
        <v>0.28571428571429</v>
      </c>
      <c r="BP32" s="119">
        <v>1</v>
      </c>
      <c r="BQ32" s="120">
        <f>IFERROR(BP32/BN32,"-")</f>
        <v>0.5</v>
      </c>
      <c r="BR32" s="121">
        <v>19000</v>
      </c>
      <c r="BS32" s="122">
        <f>IFERROR(BR32/BN32,"-")</f>
        <v>9500</v>
      </c>
      <c r="BT32" s="123"/>
      <c r="BU32" s="123"/>
      <c r="BV32" s="123">
        <v>1</v>
      </c>
      <c r="BW32" s="124">
        <v>2</v>
      </c>
      <c r="BX32" s="125">
        <f>IF(P32=0,"",IF(BW32=0,"",(BW32/P32)))</f>
        <v>0.28571428571429</v>
      </c>
      <c r="BY32" s="126">
        <v>1</v>
      </c>
      <c r="BZ32" s="127">
        <f>IFERROR(BY32/BW32,"-")</f>
        <v>0.5</v>
      </c>
      <c r="CA32" s="128">
        <v>1000</v>
      </c>
      <c r="CB32" s="129">
        <f>IFERROR(CA32/BW32,"-")</f>
        <v>500</v>
      </c>
      <c r="CC32" s="130">
        <v>1</v>
      </c>
      <c r="CD32" s="130"/>
      <c r="CE32" s="130"/>
      <c r="CF32" s="131">
        <v>2</v>
      </c>
      <c r="CG32" s="132">
        <f>IF(P32=0,"",IF(CF32=0,"",(CF32/P32)))</f>
        <v>0.28571428571429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2</v>
      </c>
      <c r="CP32" s="139">
        <v>20000</v>
      </c>
      <c r="CQ32" s="139">
        <v>19000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128</v>
      </c>
      <c r="C33" s="189"/>
      <c r="D33" s="189" t="s">
        <v>120</v>
      </c>
      <c r="E33" s="189" t="s">
        <v>72</v>
      </c>
      <c r="F33" s="189" t="s">
        <v>69</v>
      </c>
      <c r="G33" s="88"/>
      <c r="H33" s="88"/>
      <c r="I33" s="88"/>
      <c r="J33" s="180"/>
      <c r="K33" s="79">
        <v>21</v>
      </c>
      <c r="L33" s="79">
        <v>17</v>
      </c>
      <c r="M33" s="79">
        <v>8</v>
      </c>
      <c r="N33" s="89">
        <v>7</v>
      </c>
      <c r="O33" s="90">
        <v>0</v>
      </c>
      <c r="P33" s="91">
        <f>N33+O33</f>
        <v>7</v>
      </c>
      <c r="Q33" s="80">
        <f>IFERROR(P33/M33,"-")</f>
        <v>0.875</v>
      </c>
      <c r="R33" s="79">
        <v>0</v>
      </c>
      <c r="S33" s="79">
        <v>0</v>
      </c>
      <c r="T33" s="80">
        <f>IFERROR(R33/(P33),"-")</f>
        <v>0</v>
      </c>
      <c r="U33" s="186"/>
      <c r="V33" s="82">
        <v>2</v>
      </c>
      <c r="W33" s="80">
        <f>IF(P33=0,"-",V33/P33)</f>
        <v>0.28571428571429</v>
      </c>
      <c r="X33" s="185">
        <v>35000</v>
      </c>
      <c r="Y33" s="186">
        <f>IFERROR(X33/P33,"-")</f>
        <v>5000</v>
      </c>
      <c r="Z33" s="186">
        <f>IFERROR(X33/V33,"-")</f>
        <v>17500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0.14285714285714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0.28571428571429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2</v>
      </c>
      <c r="BX33" s="125">
        <f>IF(P33=0,"",IF(BW33=0,"",(BW33/P33)))</f>
        <v>0.28571428571429</v>
      </c>
      <c r="BY33" s="126">
        <v>2</v>
      </c>
      <c r="BZ33" s="127">
        <f>IFERROR(BY33/BW33,"-")</f>
        <v>1</v>
      </c>
      <c r="CA33" s="128">
        <v>35000</v>
      </c>
      <c r="CB33" s="129">
        <f>IFERROR(CA33/BW33,"-")</f>
        <v>17500</v>
      </c>
      <c r="CC33" s="130">
        <v>1</v>
      </c>
      <c r="CD33" s="130"/>
      <c r="CE33" s="130">
        <v>1</v>
      </c>
      <c r="CF33" s="131">
        <v>2</v>
      </c>
      <c r="CG33" s="132">
        <f>IF(P33=0,"",IF(CF33=0,"",(CF33/P33)))</f>
        <v>0.28571428571429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2</v>
      </c>
      <c r="CP33" s="139">
        <v>35000</v>
      </c>
      <c r="CQ33" s="139">
        <v>30000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0.022222222222222</v>
      </c>
      <c r="B34" s="189" t="s">
        <v>129</v>
      </c>
      <c r="C34" s="189"/>
      <c r="D34" s="189" t="s">
        <v>120</v>
      </c>
      <c r="E34" s="189" t="s">
        <v>72</v>
      </c>
      <c r="F34" s="189" t="s">
        <v>64</v>
      </c>
      <c r="G34" s="88" t="s">
        <v>130</v>
      </c>
      <c r="H34" s="88" t="s">
        <v>126</v>
      </c>
      <c r="I34" s="191" t="s">
        <v>131</v>
      </c>
      <c r="J34" s="180">
        <v>180000</v>
      </c>
      <c r="K34" s="79">
        <v>20</v>
      </c>
      <c r="L34" s="79">
        <v>0</v>
      </c>
      <c r="M34" s="79">
        <v>67</v>
      </c>
      <c r="N34" s="89">
        <v>7</v>
      </c>
      <c r="O34" s="90">
        <v>1</v>
      </c>
      <c r="P34" s="91">
        <f>N34+O34</f>
        <v>8</v>
      </c>
      <c r="Q34" s="80">
        <f>IFERROR(P34/M34,"-")</f>
        <v>0.11940298507463</v>
      </c>
      <c r="R34" s="79">
        <v>0</v>
      </c>
      <c r="S34" s="79">
        <v>2</v>
      </c>
      <c r="T34" s="80">
        <f>IFERROR(R34/(P34),"-")</f>
        <v>0</v>
      </c>
      <c r="U34" s="186">
        <f>IFERROR(J34/SUM(N34:O35),"-")</f>
        <v>10000</v>
      </c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>
        <f>SUM(X34:X35)-SUM(J34:J35)</f>
        <v>-176000</v>
      </c>
      <c r="AB34" s="83">
        <f>SUM(X34:X35)/SUM(J34:J35)</f>
        <v>0.022222222222222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4</v>
      </c>
      <c r="BO34" s="118">
        <f>IF(P34=0,"",IF(BN34=0,"",(BN34/P34)))</f>
        <v>0.5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4</v>
      </c>
      <c r="BX34" s="125">
        <f>IF(P34=0,"",IF(BW34=0,"",(BW34/P34)))</f>
        <v>0.5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132</v>
      </c>
      <c r="C35" s="189"/>
      <c r="D35" s="189" t="s">
        <v>120</v>
      </c>
      <c r="E35" s="189" t="s">
        <v>72</v>
      </c>
      <c r="F35" s="189" t="s">
        <v>69</v>
      </c>
      <c r="G35" s="88"/>
      <c r="H35" s="88"/>
      <c r="I35" s="88"/>
      <c r="J35" s="180"/>
      <c r="K35" s="79">
        <v>34</v>
      </c>
      <c r="L35" s="79">
        <v>28</v>
      </c>
      <c r="M35" s="79">
        <v>8</v>
      </c>
      <c r="N35" s="89">
        <v>10</v>
      </c>
      <c r="O35" s="90">
        <v>0</v>
      </c>
      <c r="P35" s="91">
        <f>N35+O35</f>
        <v>10</v>
      </c>
      <c r="Q35" s="80">
        <f>IFERROR(P35/M35,"-")</f>
        <v>1.25</v>
      </c>
      <c r="R35" s="79">
        <v>0</v>
      </c>
      <c r="S35" s="79">
        <v>0</v>
      </c>
      <c r="T35" s="80">
        <f>IFERROR(R35/(P35),"-")</f>
        <v>0</v>
      </c>
      <c r="U35" s="186"/>
      <c r="V35" s="82">
        <v>2</v>
      </c>
      <c r="W35" s="80">
        <f>IF(P35=0,"-",V35/P35)</f>
        <v>0.2</v>
      </c>
      <c r="X35" s="185">
        <v>4000</v>
      </c>
      <c r="Y35" s="186">
        <f>IFERROR(X35/P35,"-")</f>
        <v>400</v>
      </c>
      <c r="Z35" s="186">
        <f>IFERROR(X35/V35,"-")</f>
        <v>2000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0.1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6</v>
      </c>
      <c r="BX35" s="125">
        <f>IF(P35=0,"",IF(BW35=0,"",(BW35/P35)))</f>
        <v>0.6</v>
      </c>
      <c r="BY35" s="126">
        <v>1</v>
      </c>
      <c r="BZ35" s="127">
        <f>IFERROR(BY35/BW35,"-")</f>
        <v>0.16666666666667</v>
      </c>
      <c r="CA35" s="128">
        <v>1000</v>
      </c>
      <c r="CB35" s="129">
        <f>IFERROR(CA35/BW35,"-")</f>
        <v>166.66666666667</v>
      </c>
      <c r="CC35" s="130">
        <v>1</v>
      </c>
      <c r="CD35" s="130"/>
      <c r="CE35" s="130"/>
      <c r="CF35" s="131">
        <v>3</v>
      </c>
      <c r="CG35" s="132">
        <f>IF(P35=0,"",IF(CF35=0,"",(CF35/P35)))</f>
        <v>0.3</v>
      </c>
      <c r="CH35" s="133">
        <v>1</v>
      </c>
      <c r="CI35" s="134">
        <f>IFERROR(CH35/CF35,"-")</f>
        <v>0.33333333333333</v>
      </c>
      <c r="CJ35" s="135">
        <v>3000</v>
      </c>
      <c r="CK35" s="136">
        <f>IFERROR(CJ35/CF35,"-")</f>
        <v>1000</v>
      </c>
      <c r="CL35" s="137">
        <v>1</v>
      </c>
      <c r="CM35" s="137"/>
      <c r="CN35" s="137"/>
      <c r="CO35" s="138">
        <v>2</v>
      </c>
      <c r="CP35" s="139">
        <v>4000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0.069444444444444</v>
      </c>
      <c r="B36" s="189" t="s">
        <v>133</v>
      </c>
      <c r="C36" s="189"/>
      <c r="D36" s="189" t="s">
        <v>120</v>
      </c>
      <c r="E36" s="189" t="s">
        <v>134</v>
      </c>
      <c r="F36" s="189" t="s">
        <v>64</v>
      </c>
      <c r="G36" s="88" t="s">
        <v>86</v>
      </c>
      <c r="H36" s="88" t="s">
        <v>135</v>
      </c>
      <c r="I36" s="88" t="s">
        <v>73</v>
      </c>
      <c r="J36" s="180">
        <v>144000</v>
      </c>
      <c r="K36" s="79">
        <v>7</v>
      </c>
      <c r="L36" s="79">
        <v>0</v>
      </c>
      <c r="M36" s="79">
        <v>30</v>
      </c>
      <c r="N36" s="89">
        <v>1</v>
      </c>
      <c r="O36" s="90">
        <v>0</v>
      </c>
      <c r="P36" s="91">
        <f>N36+O36</f>
        <v>1</v>
      </c>
      <c r="Q36" s="80">
        <f>IFERROR(P36/M36,"-")</f>
        <v>0.033333333333333</v>
      </c>
      <c r="R36" s="79">
        <v>0</v>
      </c>
      <c r="S36" s="79">
        <v>0</v>
      </c>
      <c r="T36" s="80">
        <f>IFERROR(R36/(P36),"-")</f>
        <v>0</v>
      </c>
      <c r="U36" s="186">
        <f>IFERROR(J36/SUM(N36:O37),"-")</f>
        <v>28800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SUM(X36:X37)-SUM(J36:J37)</f>
        <v>-134000</v>
      </c>
      <c r="AB36" s="83">
        <f>SUM(X36:X37)/SUM(J36:J37)</f>
        <v>0.069444444444444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1</v>
      </c>
      <c r="CG36" s="132">
        <f>IF(P36=0,"",IF(CF36=0,"",(CF36/P36)))</f>
        <v>1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136</v>
      </c>
      <c r="C37" s="189"/>
      <c r="D37" s="189" t="s">
        <v>120</v>
      </c>
      <c r="E37" s="189" t="s">
        <v>134</v>
      </c>
      <c r="F37" s="189" t="s">
        <v>69</v>
      </c>
      <c r="G37" s="88"/>
      <c r="H37" s="88"/>
      <c r="I37" s="88"/>
      <c r="J37" s="180"/>
      <c r="K37" s="79">
        <v>41</v>
      </c>
      <c r="L37" s="79">
        <v>20</v>
      </c>
      <c r="M37" s="79">
        <v>5</v>
      </c>
      <c r="N37" s="89">
        <v>4</v>
      </c>
      <c r="O37" s="90">
        <v>0</v>
      </c>
      <c r="P37" s="91">
        <f>N37+O37</f>
        <v>4</v>
      </c>
      <c r="Q37" s="80">
        <f>IFERROR(P37/M37,"-")</f>
        <v>0.8</v>
      </c>
      <c r="R37" s="79">
        <v>0</v>
      </c>
      <c r="S37" s="79">
        <v>0</v>
      </c>
      <c r="T37" s="80">
        <f>IFERROR(R37/(P37),"-")</f>
        <v>0</v>
      </c>
      <c r="U37" s="186"/>
      <c r="V37" s="82">
        <v>1</v>
      </c>
      <c r="W37" s="80">
        <f>IF(P37=0,"-",V37/P37)</f>
        <v>0.25</v>
      </c>
      <c r="X37" s="185">
        <v>10000</v>
      </c>
      <c r="Y37" s="186">
        <f>IFERROR(X37/P37,"-")</f>
        <v>2500</v>
      </c>
      <c r="Z37" s="186">
        <f>IFERROR(X37/V37,"-")</f>
        <v>10000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0.25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0.25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0.25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>
        <v>1</v>
      </c>
      <c r="CG37" s="132">
        <f>IF(P37=0,"",IF(CF37=0,"",(CF37/P37)))</f>
        <v>0.25</v>
      </c>
      <c r="CH37" s="133">
        <v>1</v>
      </c>
      <c r="CI37" s="134">
        <f>IFERROR(CH37/CF37,"-")</f>
        <v>1</v>
      </c>
      <c r="CJ37" s="135">
        <v>10000</v>
      </c>
      <c r="CK37" s="136">
        <f>IFERROR(CJ37/CF37,"-")</f>
        <v>10000</v>
      </c>
      <c r="CL37" s="137">
        <v>1</v>
      </c>
      <c r="CM37" s="137"/>
      <c r="CN37" s="137"/>
      <c r="CO37" s="138">
        <v>1</v>
      </c>
      <c r="CP37" s="139">
        <v>10000</v>
      </c>
      <c r="CQ37" s="139">
        <v>10000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30"/>
      <c r="B38" s="85"/>
      <c r="C38" s="86"/>
      <c r="D38" s="86"/>
      <c r="E38" s="86"/>
      <c r="F38" s="87"/>
      <c r="G38" s="88"/>
      <c r="H38" s="88"/>
      <c r="I38" s="88"/>
      <c r="J38" s="181"/>
      <c r="K38" s="34"/>
      <c r="L38" s="34"/>
      <c r="M38" s="31"/>
      <c r="N38" s="23"/>
      <c r="O38" s="23"/>
      <c r="P38" s="23"/>
      <c r="Q38" s="32"/>
      <c r="R38" s="32"/>
      <c r="S38" s="23"/>
      <c r="T38" s="32"/>
      <c r="U38" s="187"/>
      <c r="V38" s="25"/>
      <c r="W38" s="25"/>
      <c r="X38" s="187"/>
      <c r="Y38" s="187"/>
      <c r="Z38" s="187"/>
      <c r="AA38" s="187"/>
      <c r="AB38" s="33"/>
      <c r="AC38" s="57"/>
      <c r="AD38" s="61"/>
      <c r="AE38" s="62"/>
      <c r="AF38" s="61"/>
      <c r="AG38" s="65"/>
      <c r="AH38" s="66"/>
      <c r="AI38" s="67"/>
      <c r="AJ38" s="68"/>
      <c r="AK38" s="68"/>
      <c r="AL38" s="68"/>
      <c r="AM38" s="61"/>
      <c r="AN38" s="62"/>
      <c r="AO38" s="61"/>
      <c r="AP38" s="65"/>
      <c r="AQ38" s="66"/>
      <c r="AR38" s="67"/>
      <c r="AS38" s="68"/>
      <c r="AT38" s="68"/>
      <c r="AU38" s="68"/>
      <c r="AV38" s="61"/>
      <c r="AW38" s="62"/>
      <c r="AX38" s="61"/>
      <c r="AY38" s="65"/>
      <c r="AZ38" s="66"/>
      <c r="BA38" s="67"/>
      <c r="BB38" s="68"/>
      <c r="BC38" s="68"/>
      <c r="BD38" s="68"/>
      <c r="BE38" s="61"/>
      <c r="BF38" s="62"/>
      <c r="BG38" s="61"/>
      <c r="BH38" s="65"/>
      <c r="BI38" s="66"/>
      <c r="BJ38" s="67"/>
      <c r="BK38" s="68"/>
      <c r="BL38" s="68"/>
      <c r="BM38" s="68"/>
      <c r="BN38" s="63"/>
      <c r="BO38" s="64"/>
      <c r="BP38" s="61"/>
      <c r="BQ38" s="65"/>
      <c r="BR38" s="66"/>
      <c r="BS38" s="67"/>
      <c r="BT38" s="68"/>
      <c r="BU38" s="68"/>
      <c r="BV38" s="68"/>
      <c r="BW38" s="63"/>
      <c r="BX38" s="64"/>
      <c r="BY38" s="61"/>
      <c r="BZ38" s="65"/>
      <c r="CA38" s="66"/>
      <c r="CB38" s="67"/>
      <c r="CC38" s="68"/>
      <c r="CD38" s="68"/>
      <c r="CE38" s="68"/>
      <c r="CF38" s="63"/>
      <c r="CG38" s="64"/>
      <c r="CH38" s="61"/>
      <c r="CI38" s="65"/>
      <c r="CJ38" s="66"/>
      <c r="CK38" s="67"/>
      <c r="CL38" s="68"/>
      <c r="CM38" s="68"/>
      <c r="CN38" s="68"/>
      <c r="CO38" s="69"/>
      <c r="CP38" s="66"/>
      <c r="CQ38" s="66"/>
      <c r="CR38" s="66"/>
      <c r="CS38" s="70"/>
    </row>
    <row r="39" spans="1:98">
      <c r="A39" s="30"/>
      <c r="B39" s="37"/>
      <c r="C39" s="21"/>
      <c r="D39" s="21"/>
      <c r="E39" s="21"/>
      <c r="F39" s="22"/>
      <c r="G39" s="36"/>
      <c r="H39" s="36"/>
      <c r="I39" s="73"/>
      <c r="J39" s="182"/>
      <c r="K39" s="34"/>
      <c r="L39" s="34"/>
      <c r="M39" s="31"/>
      <c r="N39" s="23"/>
      <c r="O39" s="23"/>
      <c r="P39" s="23"/>
      <c r="Q39" s="32"/>
      <c r="R39" s="32"/>
      <c r="S39" s="23"/>
      <c r="T39" s="32"/>
      <c r="U39" s="187"/>
      <c r="V39" s="25"/>
      <c r="W39" s="25"/>
      <c r="X39" s="187"/>
      <c r="Y39" s="187"/>
      <c r="Z39" s="187"/>
      <c r="AA39" s="187"/>
      <c r="AB39" s="33"/>
      <c r="AC39" s="59"/>
      <c r="AD39" s="61"/>
      <c r="AE39" s="62"/>
      <c r="AF39" s="61"/>
      <c r="AG39" s="65"/>
      <c r="AH39" s="66"/>
      <c r="AI39" s="67"/>
      <c r="AJ39" s="68"/>
      <c r="AK39" s="68"/>
      <c r="AL39" s="68"/>
      <c r="AM39" s="61"/>
      <c r="AN39" s="62"/>
      <c r="AO39" s="61"/>
      <c r="AP39" s="65"/>
      <c r="AQ39" s="66"/>
      <c r="AR39" s="67"/>
      <c r="AS39" s="68"/>
      <c r="AT39" s="68"/>
      <c r="AU39" s="68"/>
      <c r="AV39" s="61"/>
      <c r="AW39" s="62"/>
      <c r="AX39" s="61"/>
      <c r="AY39" s="65"/>
      <c r="AZ39" s="66"/>
      <c r="BA39" s="67"/>
      <c r="BB39" s="68"/>
      <c r="BC39" s="68"/>
      <c r="BD39" s="68"/>
      <c r="BE39" s="61"/>
      <c r="BF39" s="62"/>
      <c r="BG39" s="61"/>
      <c r="BH39" s="65"/>
      <c r="BI39" s="66"/>
      <c r="BJ39" s="67"/>
      <c r="BK39" s="68"/>
      <c r="BL39" s="68"/>
      <c r="BM39" s="68"/>
      <c r="BN39" s="63"/>
      <c r="BO39" s="64"/>
      <c r="BP39" s="61"/>
      <c r="BQ39" s="65"/>
      <c r="BR39" s="66"/>
      <c r="BS39" s="67"/>
      <c r="BT39" s="68"/>
      <c r="BU39" s="68"/>
      <c r="BV39" s="68"/>
      <c r="BW39" s="63"/>
      <c r="BX39" s="64"/>
      <c r="BY39" s="61"/>
      <c r="BZ39" s="65"/>
      <c r="CA39" s="66"/>
      <c r="CB39" s="67"/>
      <c r="CC39" s="68"/>
      <c r="CD39" s="68"/>
      <c r="CE39" s="68"/>
      <c r="CF39" s="63"/>
      <c r="CG39" s="64"/>
      <c r="CH39" s="61"/>
      <c r="CI39" s="65"/>
      <c r="CJ39" s="66"/>
      <c r="CK39" s="67"/>
      <c r="CL39" s="68"/>
      <c r="CM39" s="68"/>
      <c r="CN39" s="68"/>
      <c r="CO39" s="69"/>
      <c r="CP39" s="66"/>
      <c r="CQ39" s="66"/>
      <c r="CR39" s="66"/>
      <c r="CS39" s="70"/>
    </row>
    <row r="40" spans="1:98">
      <c r="A40" s="19">
        <f>AB40</f>
        <v>1.1260964912281</v>
      </c>
      <c r="B40" s="39"/>
      <c r="C40" s="39"/>
      <c r="D40" s="39"/>
      <c r="E40" s="39"/>
      <c r="F40" s="39"/>
      <c r="G40" s="40" t="s">
        <v>137</v>
      </c>
      <c r="H40" s="40"/>
      <c r="I40" s="40"/>
      <c r="J40" s="183">
        <f>SUM(J6:J39)</f>
        <v>1824000</v>
      </c>
      <c r="K40" s="41">
        <f>SUM(K6:K39)</f>
        <v>574</v>
      </c>
      <c r="L40" s="41">
        <f>SUM(L6:L39)</f>
        <v>288</v>
      </c>
      <c r="M40" s="41">
        <f>SUM(M6:M39)</f>
        <v>870</v>
      </c>
      <c r="N40" s="41">
        <f>SUM(N6:N39)</f>
        <v>108</v>
      </c>
      <c r="O40" s="41">
        <f>SUM(O6:O39)</f>
        <v>1</v>
      </c>
      <c r="P40" s="41">
        <f>SUM(P6:P39)</f>
        <v>109</v>
      </c>
      <c r="Q40" s="42">
        <f>IFERROR(P40/M40,"-")</f>
        <v>0.12528735632184</v>
      </c>
      <c r="R40" s="76">
        <f>SUM(R6:R39)</f>
        <v>8</v>
      </c>
      <c r="S40" s="76">
        <f>SUM(S6:S39)</f>
        <v>25</v>
      </c>
      <c r="T40" s="42">
        <f>IFERROR(R40/P40,"-")</f>
        <v>0.073394495412844</v>
      </c>
      <c r="U40" s="188">
        <f>IFERROR(J40/P40,"-")</f>
        <v>16733.944954128</v>
      </c>
      <c r="V40" s="44">
        <f>SUM(V6:V39)</f>
        <v>30</v>
      </c>
      <c r="W40" s="42">
        <f>IFERROR(V40/P40,"-")</f>
        <v>0.27522935779817</v>
      </c>
      <c r="X40" s="183">
        <f>SUM(X6:X39)</f>
        <v>2054000</v>
      </c>
      <c r="Y40" s="183">
        <f>IFERROR(X40/P40,"-")</f>
        <v>18844.036697248</v>
      </c>
      <c r="Z40" s="183">
        <f>IFERROR(X40/V40,"-")</f>
        <v>68466.666666667</v>
      </c>
      <c r="AA40" s="183">
        <f>X40-J40</f>
        <v>230000</v>
      </c>
      <c r="AB40" s="45">
        <f>X40/J40</f>
        <v>1.1260964912281</v>
      </c>
      <c r="AC40" s="58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23"/>
    <mergeCell ref="J14:J23"/>
    <mergeCell ref="U14:U23"/>
    <mergeCell ref="AA14:AA23"/>
    <mergeCell ref="AB14:AB23"/>
    <mergeCell ref="A24:A29"/>
    <mergeCell ref="J24:J29"/>
    <mergeCell ref="U24:U29"/>
    <mergeCell ref="AA24:AA29"/>
    <mergeCell ref="AB24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138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2.1554054054054</v>
      </c>
      <c r="B6" s="189" t="s">
        <v>139</v>
      </c>
      <c r="C6" s="189" t="s">
        <v>140</v>
      </c>
      <c r="D6" s="189" t="s">
        <v>141</v>
      </c>
      <c r="E6" s="189" t="s">
        <v>72</v>
      </c>
      <c r="F6" s="189" t="s">
        <v>64</v>
      </c>
      <c r="G6" s="88" t="s">
        <v>142</v>
      </c>
      <c r="H6" s="88" t="s">
        <v>143</v>
      </c>
      <c r="I6" s="88" t="s">
        <v>144</v>
      </c>
      <c r="J6" s="180">
        <v>444000</v>
      </c>
      <c r="K6" s="79">
        <v>32</v>
      </c>
      <c r="L6" s="79">
        <v>0</v>
      </c>
      <c r="M6" s="79">
        <v>92</v>
      </c>
      <c r="N6" s="89">
        <v>13</v>
      </c>
      <c r="O6" s="90">
        <v>0</v>
      </c>
      <c r="P6" s="91">
        <f>N6+O6</f>
        <v>13</v>
      </c>
      <c r="Q6" s="80">
        <f>IFERROR(P6/M6,"-")</f>
        <v>0.14130434782609</v>
      </c>
      <c r="R6" s="79">
        <v>0</v>
      </c>
      <c r="S6" s="79">
        <v>4</v>
      </c>
      <c r="T6" s="80">
        <f>IFERROR(R6/(P6),"-")</f>
        <v>0</v>
      </c>
      <c r="U6" s="186">
        <f>IFERROR(J6/SUM(N6:O7),"-")</f>
        <v>11100</v>
      </c>
      <c r="V6" s="82">
        <v>2</v>
      </c>
      <c r="W6" s="80">
        <f>IF(P6=0,"-",V6/P6)</f>
        <v>0.15384615384615</v>
      </c>
      <c r="X6" s="185">
        <v>50000</v>
      </c>
      <c r="Y6" s="186">
        <f>IFERROR(X6/P6,"-")</f>
        <v>3846.1538461538</v>
      </c>
      <c r="Z6" s="186">
        <f>IFERROR(X6/V6,"-")</f>
        <v>25000</v>
      </c>
      <c r="AA6" s="180">
        <f>SUM(X6:X7)-SUM(J6:J7)</f>
        <v>513000</v>
      </c>
      <c r="AB6" s="83">
        <f>SUM(X6:X7)/SUM(J6:J7)</f>
        <v>2.1554054054054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0.15384615384615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0.076923076923077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0.23076923076923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0.23076923076923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0.15384615384615</v>
      </c>
      <c r="BY6" s="126">
        <v>1</v>
      </c>
      <c r="BZ6" s="127">
        <f>IFERROR(BY6/BW6,"-")</f>
        <v>0.5</v>
      </c>
      <c r="CA6" s="128">
        <v>5000</v>
      </c>
      <c r="CB6" s="129">
        <f>IFERROR(CA6/BW6,"-")</f>
        <v>2500</v>
      </c>
      <c r="CC6" s="130">
        <v>1</v>
      </c>
      <c r="CD6" s="130"/>
      <c r="CE6" s="130"/>
      <c r="CF6" s="131">
        <v>2</v>
      </c>
      <c r="CG6" s="132">
        <f>IF(P6=0,"",IF(CF6=0,"",(CF6/P6)))</f>
        <v>0.15384615384615</v>
      </c>
      <c r="CH6" s="133">
        <v>1</v>
      </c>
      <c r="CI6" s="134">
        <f>IFERROR(CH6/CF6,"-")</f>
        <v>0.5</v>
      </c>
      <c r="CJ6" s="135">
        <v>45000</v>
      </c>
      <c r="CK6" s="136">
        <f>IFERROR(CJ6/CF6,"-")</f>
        <v>22500</v>
      </c>
      <c r="CL6" s="137"/>
      <c r="CM6" s="137"/>
      <c r="CN6" s="137">
        <v>1</v>
      </c>
      <c r="CO6" s="138">
        <v>2</v>
      </c>
      <c r="CP6" s="139">
        <v>50000</v>
      </c>
      <c r="CQ6" s="139">
        <v>45000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145</v>
      </c>
      <c r="C7" s="189"/>
      <c r="D7" s="189"/>
      <c r="E7" s="189"/>
      <c r="F7" s="189" t="s">
        <v>69</v>
      </c>
      <c r="G7" s="88"/>
      <c r="H7" s="88"/>
      <c r="I7" s="88"/>
      <c r="J7" s="180"/>
      <c r="K7" s="79">
        <v>370</v>
      </c>
      <c r="L7" s="79">
        <v>88</v>
      </c>
      <c r="M7" s="79">
        <v>62</v>
      </c>
      <c r="N7" s="89">
        <v>27</v>
      </c>
      <c r="O7" s="90">
        <v>0</v>
      </c>
      <c r="P7" s="91">
        <f>N7+O7</f>
        <v>27</v>
      </c>
      <c r="Q7" s="80">
        <f>IFERROR(P7/M7,"-")</f>
        <v>0.43548387096774</v>
      </c>
      <c r="R7" s="79">
        <v>5</v>
      </c>
      <c r="S7" s="79">
        <v>3</v>
      </c>
      <c r="T7" s="80">
        <f>IFERROR(R7/(P7),"-")</f>
        <v>0.18518518518519</v>
      </c>
      <c r="U7" s="186"/>
      <c r="V7" s="82">
        <v>7</v>
      </c>
      <c r="W7" s="80">
        <f>IF(P7=0,"-",V7/P7)</f>
        <v>0.25925925925926</v>
      </c>
      <c r="X7" s="185">
        <v>907000</v>
      </c>
      <c r="Y7" s="186">
        <f>IFERROR(X7/P7,"-")</f>
        <v>33592.592592593</v>
      </c>
      <c r="Z7" s="186">
        <f>IFERROR(X7/V7,"-")</f>
        <v>129571.42857143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0.074074074074074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0.037037037037037</v>
      </c>
      <c r="AX7" s="104">
        <v>1</v>
      </c>
      <c r="AY7" s="106">
        <f>IFERROR(AX7/AV7,"-")</f>
        <v>1</v>
      </c>
      <c r="AZ7" s="107">
        <v>3000</v>
      </c>
      <c r="BA7" s="108">
        <f>IFERROR(AZ7/AV7,"-")</f>
        <v>3000</v>
      </c>
      <c r="BB7" s="109">
        <v>1</v>
      </c>
      <c r="BC7" s="109"/>
      <c r="BD7" s="109"/>
      <c r="BE7" s="110">
        <v>6</v>
      </c>
      <c r="BF7" s="111">
        <f>IF(P7=0,"",IF(BE7=0,"",(BE7/P7)))</f>
        <v>0.22222222222222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7</v>
      </c>
      <c r="BO7" s="118">
        <f>IF(P7=0,"",IF(BN7=0,"",(BN7/P7)))</f>
        <v>0.25925925925926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7</v>
      </c>
      <c r="BX7" s="125">
        <f>IF(P7=0,"",IF(BW7=0,"",(BW7/P7)))</f>
        <v>0.25925925925926</v>
      </c>
      <c r="BY7" s="126">
        <v>3</v>
      </c>
      <c r="BZ7" s="127">
        <f>IFERROR(BY7/BW7,"-")</f>
        <v>0.42857142857143</v>
      </c>
      <c r="CA7" s="128">
        <v>619000</v>
      </c>
      <c r="CB7" s="129">
        <f>IFERROR(CA7/BW7,"-")</f>
        <v>88428.571428571</v>
      </c>
      <c r="CC7" s="130"/>
      <c r="CD7" s="130"/>
      <c r="CE7" s="130">
        <v>3</v>
      </c>
      <c r="CF7" s="131">
        <v>4</v>
      </c>
      <c r="CG7" s="132">
        <f>IF(P7=0,"",IF(CF7=0,"",(CF7/P7)))</f>
        <v>0.14814814814815</v>
      </c>
      <c r="CH7" s="133">
        <v>3</v>
      </c>
      <c r="CI7" s="134">
        <f>IFERROR(CH7/CF7,"-")</f>
        <v>0.75</v>
      </c>
      <c r="CJ7" s="135">
        <v>285000</v>
      </c>
      <c r="CK7" s="136">
        <f>IFERROR(CJ7/CF7,"-")</f>
        <v>71250</v>
      </c>
      <c r="CL7" s="137"/>
      <c r="CM7" s="137"/>
      <c r="CN7" s="137">
        <v>3</v>
      </c>
      <c r="CO7" s="138">
        <v>7</v>
      </c>
      <c r="CP7" s="139">
        <v>907000</v>
      </c>
      <c r="CQ7" s="139">
        <v>576000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0.30208333333333</v>
      </c>
      <c r="B8" s="189" t="s">
        <v>146</v>
      </c>
      <c r="C8" s="189" t="s">
        <v>147</v>
      </c>
      <c r="D8" s="189" t="s">
        <v>148</v>
      </c>
      <c r="E8" s="189" t="s">
        <v>149</v>
      </c>
      <c r="F8" s="189" t="s">
        <v>64</v>
      </c>
      <c r="G8" s="88" t="s">
        <v>150</v>
      </c>
      <c r="H8" s="88" t="s">
        <v>151</v>
      </c>
      <c r="I8" s="88" t="s">
        <v>152</v>
      </c>
      <c r="J8" s="180">
        <v>288000</v>
      </c>
      <c r="K8" s="79">
        <v>17</v>
      </c>
      <c r="L8" s="79">
        <v>0</v>
      </c>
      <c r="M8" s="79">
        <v>135</v>
      </c>
      <c r="N8" s="89">
        <v>11</v>
      </c>
      <c r="O8" s="90">
        <v>0</v>
      </c>
      <c r="P8" s="91">
        <f>N8+O8</f>
        <v>11</v>
      </c>
      <c r="Q8" s="80">
        <f>IFERROR(P8/M8,"-")</f>
        <v>0.081481481481481</v>
      </c>
      <c r="R8" s="79">
        <v>0</v>
      </c>
      <c r="S8" s="79">
        <v>5</v>
      </c>
      <c r="T8" s="80">
        <f>IFERROR(R8/(P8),"-")</f>
        <v>0</v>
      </c>
      <c r="U8" s="186">
        <f>IFERROR(J8/SUM(N8:O11),"-")</f>
        <v>8000</v>
      </c>
      <c r="V8" s="82">
        <v>3</v>
      </c>
      <c r="W8" s="80">
        <f>IF(P8=0,"-",V8/P8)</f>
        <v>0.27272727272727</v>
      </c>
      <c r="X8" s="185">
        <v>17000</v>
      </c>
      <c r="Y8" s="186">
        <f>IFERROR(X8/P8,"-")</f>
        <v>1545.4545454545</v>
      </c>
      <c r="Z8" s="186">
        <f>IFERROR(X8/V8,"-")</f>
        <v>5666.6666666667</v>
      </c>
      <c r="AA8" s="180">
        <f>SUM(X8:X11)-SUM(J8:J11)</f>
        <v>-201000</v>
      </c>
      <c r="AB8" s="83">
        <f>SUM(X8:X11)/SUM(J8:J11)</f>
        <v>0.30208333333333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4</v>
      </c>
      <c r="BF8" s="111">
        <f>IF(P8=0,"",IF(BE8=0,"",(BE8/P8)))</f>
        <v>0.36363636363636</v>
      </c>
      <c r="BG8" s="110">
        <v>1</v>
      </c>
      <c r="BH8" s="112">
        <f>IFERROR(BG8/BE8,"-")</f>
        <v>0.25</v>
      </c>
      <c r="BI8" s="113">
        <v>3000</v>
      </c>
      <c r="BJ8" s="114">
        <f>IFERROR(BI8/BE8,"-")</f>
        <v>750</v>
      </c>
      <c r="BK8" s="115">
        <v>1</v>
      </c>
      <c r="BL8" s="115"/>
      <c r="BM8" s="115"/>
      <c r="BN8" s="117">
        <v>6</v>
      </c>
      <c r="BO8" s="118">
        <f>IF(P8=0,"",IF(BN8=0,"",(BN8/P8)))</f>
        <v>0.54545454545455</v>
      </c>
      <c r="BP8" s="119">
        <v>2</v>
      </c>
      <c r="BQ8" s="120">
        <f>IFERROR(BP8/BN8,"-")</f>
        <v>0.33333333333333</v>
      </c>
      <c r="BR8" s="121">
        <v>14000</v>
      </c>
      <c r="BS8" s="122">
        <f>IFERROR(BR8/BN8,"-")</f>
        <v>2333.3333333333</v>
      </c>
      <c r="BT8" s="123">
        <v>1</v>
      </c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0.090909090909091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3</v>
      </c>
      <c r="CP8" s="139">
        <v>17000</v>
      </c>
      <c r="CQ8" s="139">
        <v>11000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153</v>
      </c>
      <c r="C9" s="189"/>
      <c r="D9" s="189"/>
      <c r="E9" s="189"/>
      <c r="F9" s="189" t="s">
        <v>69</v>
      </c>
      <c r="G9" s="88"/>
      <c r="H9" s="88"/>
      <c r="I9" s="88"/>
      <c r="J9" s="180"/>
      <c r="K9" s="79">
        <v>67</v>
      </c>
      <c r="L9" s="79">
        <v>35</v>
      </c>
      <c r="M9" s="79">
        <v>16</v>
      </c>
      <c r="N9" s="89">
        <v>5</v>
      </c>
      <c r="O9" s="90">
        <v>2</v>
      </c>
      <c r="P9" s="91">
        <f>N9+O9</f>
        <v>7</v>
      </c>
      <c r="Q9" s="80">
        <f>IFERROR(P9/M9,"-")</f>
        <v>0.4375</v>
      </c>
      <c r="R9" s="79">
        <v>2</v>
      </c>
      <c r="S9" s="79">
        <v>1</v>
      </c>
      <c r="T9" s="80">
        <f>IFERROR(R9/(P9),"-")</f>
        <v>0.28571428571429</v>
      </c>
      <c r="U9" s="186"/>
      <c r="V9" s="82">
        <v>2</v>
      </c>
      <c r="W9" s="80">
        <f>IF(P9=0,"-",V9/P9)</f>
        <v>0.28571428571429</v>
      </c>
      <c r="X9" s="185">
        <v>56000</v>
      </c>
      <c r="Y9" s="186">
        <f>IFERROR(X9/P9,"-")</f>
        <v>8000</v>
      </c>
      <c r="Z9" s="186">
        <f>IFERROR(X9/V9,"-")</f>
        <v>28000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0.14285714285714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5</v>
      </c>
      <c r="BO9" s="118">
        <f>IF(P9=0,"",IF(BN9=0,"",(BN9/P9)))</f>
        <v>0.71428571428571</v>
      </c>
      <c r="BP9" s="119">
        <v>2</v>
      </c>
      <c r="BQ9" s="120">
        <f>IFERROR(BP9/BN9,"-")</f>
        <v>0.4</v>
      </c>
      <c r="BR9" s="121">
        <v>56000</v>
      </c>
      <c r="BS9" s="122">
        <f>IFERROR(BR9/BN9,"-")</f>
        <v>11200</v>
      </c>
      <c r="BT9" s="123"/>
      <c r="BU9" s="123"/>
      <c r="BV9" s="123">
        <v>2</v>
      </c>
      <c r="BW9" s="124">
        <v>1</v>
      </c>
      <c r="BX9" s="125">
        <f>IF(P9=0,"",IF(BW9=0,"",(BW9/P9)))</f>
        <v>0.14285714285714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56000</v>
      </c>
      <c r="CQ9" s="139">
        <v>15000</v>
      </c>
      <c r="CR9" s="139">
        <v>41000</v>
      </c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154</v>
      </c>
      <c r="C10" s="189" t="s">
        <v>147</v>
      </c>
      <c r="D10" s="189" t="s">
        <v>155</v>
      </c>
      <c r="E10" s="189" t="s">
        <v>156</v>
      </c>
      <c r="F10" s="189" t="s">
        <v>64</v>
      </c>
      <c r="G10" s="88" t="s">
        <v>150</v>
      </c>
      <c r="H10" s="88" t="s">
        <v>151</v>
      </c>
      <c r="I10" s="88"/>
      <c r="J10" s="180"/>
      <c r="K10" s="79">
        <v>15</v>
      </c>
      <c r="L10" s="79">
        <v>0</v>
      </c>
      <c r="M10" s="79">
        <v>155</v>
      </c>
      <c r="N10" s="89">
        <v>9</v>
      </c>
      <c r="O10" s="90">
        <v>0</v>
      </c>
      <c r="P10" s="91">
        <f>N10+O10</f>
        <v>9</v>
      </c>
      <c r="Q10" s="80">
        <f>IFERROR(P10/M10,"-")</f>
        <v>0.058064516129032</v>
      </c>
      <c r="R10" s="79">
        <v>2</v>
      </c>
      <c r="S10" s="79">
        <v>1</v>
      </c>
      <c r="T10" s="80">
        <f>IFERROR(R10/(P10),"-")</f>
        <v>0.22222222222222</v>
      </c>
      <c r="U10" s="186"/>
      <c r="V10" s="82">
        <v>2</v>
      </c>
      <c r="W10" s="80">
        <f>IF(P10=0,"-",V10/P10)</f>
        <v>0.22222222222222</v>
      </c>
      <c r="X10" s="185">
        <v>2000</v>
      </c>
      <c r="Y10" s="186">
        <f>IFERROR(X10/P10,"-")</f>
        <v>222.22222222222</v>
      </c>
      <c r="Z10" s="186">
        <f>IFERROR(X10/V10,"-")</f>
        <v>1000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0.11111111111111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0.22222222222222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3</v>
      </c>
      <c r="BX10" s="125">
        <f>IF(P10=0,"",IF(BW10=0,"",(BW10/P10)))</f>
        <v>0.33333333333333</v>
      </c>
      <c r="BY10" s="126">
        <v>2</v>
      </c>
      <c r="BZ10" s="127">
        <f>IFERROR(BY10/BW10,"-")</f>
        <v>0.66666666666667</v>
      </c>
      <c r="CA10" s="128">
        <v>2000</v>
      </c>
      <c r="CB10" s="129">
        <f>IFERROR(CA10/BW10,"-")</f>
        <v>666.66666666667</v>
      </c>
      <c r="CC10" s="130">
        <v>2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2000</v>
      </c>
      <c r="CQ10" s="139">
        <v>1000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157</v>
      </c>
      <c r="C11" s="189"/>
      <c r="D11" s="189"/>
      <c r="E11" s="189"/>
      <c r="F11" s="189" t="s">
        <v>69</v>
      </c>
      <c r="G11" s="88"/>
      <c r="H11" s="88"/>
      <c r="I11" s="88"/>
      <c r="J11" s="180"/>
      <c r="K11" s="79">
        <v>85</v>
      </c>
      <c r="L11" s="79">
        <v>41</v>
      </c>
      <c r="M11" s="79">
        <v>6</v>
      </c>
      <c r="N11" s="89">
        <v>9</v>
      </c>
      <c r="O11" s="90">
        <v>0</v>
      </c>
      <c r="P11" s="91">
        <f>N11+O11</f>
        <v>9</v>
      </c>
      <c r="Q11" s="80">
        <f>IFERROR(P11/M11,"-")</f>
        <v>1.5</v>
      </c>
      <c r="R11" s="79">
        <v>1</v>
      </c>
      <c r="S11" s="79">
        <v>3</v>
      </c>
      <c r="T11" s="80">
        <f>IFERROR(R11/(P11),"-")</f>
        <v>0.11111111111111</v>
      </c>
      <c r="U11" s="186"/>
      <c r="V11" s="82">
        <v>2</v>
      </c>
      <c r="W11" s="80">
        <f>IF(P11=0,"-",V11/P11)</f>
        <v>0.22222222222222</v>
      </c>
      <c r="X11" s="185">
        <v>12000</v>
      </c>
      <c r="Y11" s="186">
        <f>IFERROR(X11/P11,"-")</f>
        <v>1333.3333333333</v>
      </c>
      <c r="Z11" s="186">
        <f>IFERROR(X11/V11,"-")</f>
        <v>6000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6</v>
      </c>
      <c r="BO11" s="118">
        <f>IF(P11=0,"",IF(BN11=0,"",(BN11/P11)))</f>
        <v>0.66666666666667</v>
      </c>
      <c r="BP11" s="119">
        <v>1</v>
      </c>
      <c r="BQ11" s="120">
        <f>IFERROR(BP11/BN11,"-")</f>
        <v>0.16666666666667</v>
      </c>
      <c r="BR11" s="121">
        <v>11000</v>
      </c>
      <c r="BS11" s="122">
        <f>IFERROR(BR11/BN11,"-")</f>
        <v>1833.3333333333</v>
      </c>
      <c r="BT11" s="123"/>
      <c r="BU11" s="123"/>
      <c r="BV11" s="123">
        <v>1</v>
      </c>
      <c r="BW11" s="124">
        <v>2</v>
      </c>
      <c r="BX11" s="125">
        <f>IF(P11=0,"",IF(BW11=0,"",(BW11/P11)))</f>
        <v>0.22222222222222</v>
      </c>
      <c r="BY11" s="126">
        <v>1</v>
      </c>
      <c r="BZ11" s="127">
        <f>IFERROR(BY11/BW11,"-")</f>
        <v>0.5</v>
      </c>
      <c r="CA11" s="128">
        <v>1000</v>
      </c>
      <c r="CB11" s="129">
        <f>IFERROR(CA11/BW11,"-")</f>
        <v>500</v>
      </c>
      <c r="CC11" s="130">
        <v>1</v>
      </c>
      <c r="CD11" s="130"/>
      <c r="CE11" s="130"/>
      <c r="CF11" s="131">
        <v>1</v>
      </c>
      <c r="CG11" s="132">
        <f>IF(P11=0,"",IF(CF11=0,"",(CF11/P11)))</f>
        <v>0.11111111111111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2</v>
      </c>
      <c r="CP11" s="139">
        <v>12000</v>
      </c>
      <c r="CQ11" s="139">
        <v>11000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18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187"/>
      <c r="V12" s="25"/>
      <c r="W12" s="25"/>
      <c r="X12" s="187"/>
      <c r="Y12" s="187"/>
      <c r="Z12" s="187"/>
      <c r="AA12" s="18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18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187"/>
      <c r="V13" s="25"/>
      <c r="W13" s="25"/>
      <c r="X13" s="187"/>
      <c r="Y13" s="187"/>
      <c r="Z13" s="187"/>
      <c r="AA13" s="18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1.4262295081967</v>
      </c>
      <c r="B14" s="39"/>
      <c r="C14" s="39"/>
      <c r="D14" s="39"/>
      <c r="E14" s="39"/>
      <c r="F14" s="39"/>
      <c r="G14" s="40" t="s">
        <v>158</v>
      </c>
      <c r="H14" s="40"/>
      <c r="I14" s="40"/>
      <c r="J14" s="183">
        <f>SUM(J6:J13)</f>
        <v>732000</v>
      </c>
      <c r="K14" s="41">
        <f>SUM(K6:K13)</f>
        <v>586</v>
      </c>
      <c r="L14" s="41">
        <f>SUM(L6:L13)</f>
        <v>164</v>
      </c>
      <c r="M14" s="41">
        <f>SUM(M6:M13)</f>
        <v>466</v>
      </c>
      <c r="N14" s="41">
        <f>SUM(N6:N13)</f>
        <v>74</v>
      </c>
      <c r="O14" s="41">
        <f>SUM(O6:O13)</f>
        <v>2</v>
      </c>
      <c r="P14" s="41">
        <f>SUM(P6:P13)</f>
        <v>76</v>
      </c>
      <c r="Q14" s="42">
        <f>IFERROR(P14/M14,"-")</f>
        <v>0.16309012875536</v>
      </c>
      <c r="R14" s="76">
        <f>SUM(R6:R13)</f>
        <v>10</v>
      </c>
      <c r="S14" s="76">
        <f>SUM(S6:S13)</f>
        <v>17</v>
      </c>
      <c r="T14" s="42">
        <f>IFERROR(R14/P14,"-")</f>
        <v>0.13157894736842</v>
      </c>
      <c r="U14" s="188">
        <f>IFERROR(J14/P14,"-")</f>
        <v>9631.5789473684</v>
      </c>
      <c r="V14" s="44">
        <f>SUM(V6:V13)</f>
        <v>18</v>
      </c>
      <c r="W14" s="42">
        <f>IFERROR(V14/P14,"-")</f>
        <v>0.23684210526316</v>
      </c>
      <c r="X14" s="183">
        <f>SUM(X6:X13)</f>
        <v>1044000</v>
      </c>
      <c r="Y14" s="183">
        <f>IFERROR(X14/P14,"-")</f>
        <v>13736.842105263</v>
      </c>
      <c r="Z14" s="183">
        <f>IFERROR(X14/V14,"-")</f>
        <v>58000</v>
      </c>
      <c r="AA14" s="183">
        <f>X14-J14</f>
        <v>312000</v>
      </c>
      <c r="AB14" s="45">
        <f>X14/J14</f>
        <v>1.4262295081967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