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<sst xmlns="http://schemas.openxmlformats.org/spreadsheetml/2006/main" uniqueCount="133">
  <si>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</si>
  <si>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</si>
  <si>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</si>
  <si>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</si>
  <si>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</si>
  <si>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</si>
  <si>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</si>
  <si>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</si>
  <si>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</si>
  <si>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</si>
  <si>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</si>
  <si>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</si>
  <si>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</si>
  <si>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</si>
  <si>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</si>
  <si>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</si>
  <si>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</si>
  <si>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</si>
  <si>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</si>
  <si>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</si>
  <si>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</si>
  <si>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</si>
  <si>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</si>
  <si>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</si>
  <si>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</si>
  <si>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</si>
  <si>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</si>
  <si>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</si>
  <si>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</si>
  <si>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</si>
  <si>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</si>
  <si>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</si>
  <si>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</si>
  <si>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</si>
  <si>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</si>
  <si>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</si>
  <si>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</si>
  <si>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</si>
  <si>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</si>
  <si>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</si>
  <si>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</si>
  <si>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</si>
  <si>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</si>
  <si>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</si>
  <si>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</si>
  <si>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</si>
  <si>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</si>
  <si>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</si>
  <si>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</si>
  <si>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</si>
  <si>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</si>
  <si>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</si>
  <si>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</si>
  <si>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</si>
  <si>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</si>
  <si>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</si>
  <si>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</si>
  <si>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</si>
  <si>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</si>
  <si>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</si>
  <si>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</si>
  <si>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</si>
  <si>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ks510</t>
  </si>
  <si>
    <t>①No1誤解版（栗山絵麻）</t>
  </si>
  <si>
    <t>①新カップルが続々登場！</t>
  </si>
  <si>
    <t>TOP</t>
  </si>
  <si>
    <t>スポーツ報知関東</t>
  </si>
  <si>
    <t>半2段つかみ20段保証</t>
  </si>
  <si>
    <t>20段保証</t>
  </si>
  <si>
    <t>ks511</t>
  </si>
  <si>
    <t>空電</t>
  </si>
  <si>
    <t>ks512</t>
  </si>
  <si>
    <t>②求人風（栗山絵麻）</t>
  </si>
  <si>
    <t>②もう50代の熟女だけど</t>
  </si>
  <si>
    <t>半3段つかみ20段保証</t>
  </si>
  <si>
    <t>ks513</t>
  </si>
  <si>
    <t>ks514</t>
  </si>
  <si>
    <t>③大正版（栗山絵麻）</t>
  </si>
  <si>
    <t>③50〜70代男性限定熟女好きな男性募集中</t>
  </si>
  <si>
    <t>半5段つかみ20段保証</t>
  </si>
  <si>
    <t>ks515</t>
  </si>
  <si>
    <t>ks516</t>
  </si>
  <si>
    <t>①求人風（栗山絵麻）</t>
  </si>
  <si>
    <t>50〜70代男性限定！熟女好きな男性募集中！</t>
  </si>
  <si>
    <t>東スポ 8回セット</t>
  </si>
  <si>
    <t>全2段月木</t>
  </si>
  <si>
    <t>10/1～</t>
  </si>
  <si>
    <t>ks517</t>
  </si>
  <si>
    <t>ks518</t>
  </si>
  <si>
    <t>②右女9（栗山絵麻）</t>
  </si>
  <si>
    <t>学生いません。ギャルいません。熟女、熟女、熟女</t>
  </si>
  <si>
    <t>ks519</t>
  </si>
  <si>
    <t>ks520</t>
  </si>
  <si>
    <t>③デリヘル版3（栗山絵麻）</t>
  </si>
  <si>
    <t>出会い求人</t>
  </si>
  <si>
    <t>ks521</t>
  </si>
  <si>
    <t>ks522</t>
  </si>
  <si>
    <t>①大正版（栗山絵麻）</t>
  </si>
  <si>
    <t>184「熟女の新陳代謝を高める「おじさんフェロモン」が求められてます」</t>
  </si>
  <si>
    <t>ニッカン関西</t>
  </si>
  <si>
    <t>半2段つかみ10段保証</t>
  </si>
  <si>
    <t>1～10日</t>
  </si>
  <si>
    <t>ks523</t>
  </si>
  <si>
    <t>ks524</t>
  </si>
  <si>
    <t>②旧デイリー風（栗山絵麻）</t>
  </si>
  <si>
    <t>185「人生で唯一のメモリアル出会い」</t>
  </si>
  <si>
    <t>11～20日</t>
  </si>
  <si>
    <t>ks525</t>
  </si>
  <si>
    <t>ks526</t>
  </si>
  <si>
    <t>③右女3（栗山絵麻）</t>
  </si>
  <si>
    <t>186「令和の新・都市伝説「おじさん好きの女性がいっぱい」</t>
  </si>
  <si>
    <t>21～31日</t>
  </si>
  <si>
    <t>ks527</t>
  </si>
  <si>
    <t>新聞 TOTAL</t>
  </si>
  <si>
    <t>●雑誌 広告</t>
  </si>
  <si>
    <t>rz049</t>
  </si>
  <si>
    <t>ぶんか社</t>
  </si>
  <si>
    <t>黄色黒版（栗山絵麻）</t>
  </si>
  <si>
    <t>顔出し無しでも女性から誘われる</t>
  </si>
  <si>
    <t>EX MAX</t>
  </si>
  <si>
    <t>表4</t>
  </si>
  <si>
    <t>10月26日(火)</t>
  </si>
  <si>
    <t>rz050</t>
  </si>
  <si>
    <t>雑誌 TOTAL</t>
  </si>
  <si>
    <t>●DVD 広告</t>
  </si>
  <si>
    <t>ap009</t>
  </si>
  <si>
    <t>三和出版</t>
  </si>
  <si>
    <t>DVDパス_空電説明_りんご</t>
  </si>
  <si>
    <t>A4変形判、CVSフル</t>
  </si>
  <si>
    <t>MEN'S DVD SEXY</t>
  </si>
  <si>
    <t>DVD貼付け面4C1/3P</t>
  </si>
  <si>
    <t>ap010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</si>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</sst>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18</v>
      </c>
      <c r="D6" s="180">
        <v>0</v>
      </c>
      <c r="E6" s="79">
        <v>445</v>
      </c>
      <c r="F6" s="79">
        <v>193</v>
      </c>
      <c r="G6" s="79">
        <v>701</v>
      </c>
      <c r="H6" s="89">
        <v>83</v>
      </c>
      <c r="I6" s="90">
        <v>1</v>
      </c>
      <c r="J6" s="143">
        <f>H6+I6</f>
        <v>84</v>
      </c>
      <c r="K6" s="80">
        <f>IFERROR(J6/G6,"-")</f>
        <v>0.11982881597718</v>
      </c>
      <c r="L6" s="79">
        <v>13</v>
      </c>
      <c r="M6" s="79">
        <v>21</v>
      </c>
      <c r="N6" s="80">
        <f>IFERROR(L6/J6,"-")</f>
        <v>0.1547619047619</v>
      </c>
      <c r="O6" s="81">
        <f>IFERROR(D6/J6,"-")</f>
        <v>0</v>
      </c>
      <c r="P6" s="82">
        <v>21</v>
      </c>
      <c r="Q6" s="80">
        <f>IFERROR(P6/J6,"-")</f>
        <v>0.25</v>
      </c>
      <c r="R6" s="185">
        <v>3718560</v>
      </c>
      <c r="S6" s="186">
        <f>IFERROR(R6/J6,"-")</f>
        <v>44268.571428571</v>
      </c>
      <c r="T6" s="186">
        <f>IFERROR(R6/P6,"-")</f>
        <v>177074.28571429</v>
      </c>
      <c r="U6" s="180">
        <f>IFERROR(R6-D6,"-")</f>
        <v>3718560</v>
      </c>
      <c r="V6" s="83" t="str">
        <f>R6/D6</f>
        <v>0</v>
      </c>
      <c r="W6" s="77"/>
      <c r="X6" s="142"/>
    </row>
    <row r="7" spans="1:24">
      <c r="A7" s="78"/>
      <c r="B7" s="84" t="s">
        <v>24</v>
      </c>
      <c r="C7" s="84">
        <v>2</v>
      </c>
      <c r="D7" s="180">
        <v>96000</v>
      </c>
      <c r="E7" s="79">
        <v>108</v>
      </c>
      <c r="F7" s="79">
        <v>45</v>
      </c>
      <c r="G7" s="79">
        <v>103</v>
      </c>
      <c r="H7" s="89">
        <v>30</v>
      </c>
      <c r="I7" s="90">
        <v>2</v>
      </c>
      <c r="J7" s="143">
        <f>H7+I7</f>
        <v>32</v>
      </c>
      <c r="K7" s="80">
        <f>IFERROR(J7/G7,"-")</f>
        <v>0.31067961165049</v>
      </c>
      <c r="L7" s="79">
        <v>2</v>
      </c>
      <c r="M7" s="79">
        <v>3</v>
      </c>
      <c r="N7" s="80">
        <f>IFERROR(L7/J7,"-")</f>
        <v>0.0625</v>
      </c>
      <c r="O7" s="81">
        <f>IFERROR(D7/J7,"-")</f>
        <v>3000</v>
      </c>
      <c r="P7" s="82">
        <v>3</v>
      </c>
      <c r="Q7" s="80">
        <f>IFERROR(P7/J7,"-")</f>
        <v>0.09375</v>
      </c>
      <c r="R7" s="185">
        <v>2857000</v>
      </c>
      <c r="S7" s="186">
        <f>IFERROR(R7/J7,"-")</f>
        <v>89281.25</v>
      </c>
      <c r="T7" s="186">
        <f>IFERROR(R7/P7,"-")</f>
        <v>952333.33333333</v>
      </c>
      <c r="U7" s="180">
        <f>IFERROR(R7-D7,"-")</f>
        <v>2761000</v>
      </c>
      <c r="V7" s="83">
        <f>R7/D7</f>
        <v>29.760416666667</v>
      </c>
      <c r="W7" s="77"/>
      <c r="X7" s="142"/>
    </row>
    <row r="8" spans="1:24">
      <c r="A8" s="78"/>
      <c r="B8" s="84" t="s">
        <v>25</v>
      </c>
      <c r="C8" s="84">
        <v>2</v>
      </c>
      <c r="D8" s="180">
        <v>150000</v>
      </c>
      <c r="E8" s="79">
        <v>237</v>
      </c>
      <c r="F8" s="79">
        <v>118</v>
      </c>
      <c r="G8" s="79">
        <v>372</v>
      </c>
      <c r="H8" s="89">
        <v>88</v>
      </c>
      <c r="I8" s="90">
        <v>1</v>
      </c>
      <c r="J8" s="143">
        <f>H8+I8</f>
        <v>89</v>
      </c>
      <c r="K8" s="80">
        <f>IFERROR(J8/G8,"-")</f>
        <v>0.23924731182796</v>
      </c>
      <c r="L8" s="79">
        <v>3</v>
      </c>
      <c r="M8" s="79">
        <v>24</v>
      </c>
      <c r="N8" s="80">
        <f>IFERROR(L8/J8,"-")</f>
        <v>0.033707865168539</v>
      </c>
      <c r="O8" s="81">
        <f>IFERROR(D8/J8,"-")</f>
        <v>1685.393258427</v>
      </c>
      <c r="P8" s="82">
        <v>2</v>
      </c>
      <c r="Q8" s="80">
        <f>IFERROR(P8/J8,"-")</f>
        <v>0.02247191011236</v>
      </c>
      <c r="R8" s="185">
        <v>44000</v>
      </c>
      <c r="S8" s="186">
        <f>IFERROR(R8/J8,"-")</f>
        <v>494.38202247191</v>
      </c>
      <c r="T8" s="186">
        <f>IFERROR(R8/P8,"-")</f>
        <v>22000</v>
      </c>
      <c r="U8" s="180">
        <f>IFERROR(R8-D8,"-")</f>
        <v>-106000</v>
      </c>
      <c r="V8" s="83">
        <f>R8/D8</f>
        <v>0.29333333333333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246000</v>
      </c>
      <c r="E11" s="41">
        <f>SUM(E6:E9)</f>
        <v>790</v>
      </c>
      <c r="F11" s="41">
        <f>SUM(F6:F9)</f>
        <v>356</v>
      </c>
      <c r="G11" s="41">
        <f>SUM(G6:G9)</f>
        <v>1176</v>
      </c>
      <c r="H11" s="41">
        <f>SUM(H6:H9)</f>
        <v>201</v>
      </c>
      <c r="I11" s="41">
        <f>SUM(I6:I9)</f>
        <v>4</v>
      </c>
      <c r="J11" s="41">
        <f>SUM(J6:J9)</f>
        <v>205</v>
      </c>
      <c r="K11" s="42">
        <f>IFERROR(J11/G11,"-")</f>
        <v>0.17431972789116</v>
      </c>
      <c r="L11" s="76">
        <f>SUM(L6:L9)</f>
        <v>18</v>
      </c>
      <c r="M11" s="76">
        <f>SUM(M6:M9)</f>
        <v>48</v>
      </c>
      <c r="N11" s="42">
        <f>IFERROR(L11/J11,"-")</f>
        <v>0.08780487804878</v>
      </c>
      <c r="O11" s="43">
        <f>IFERROR(D11/J11,"-")</f>
        <v>1200</v>
      </c>
      <c r="P11" s="44">
        <f>SUM(P6:P9)</f>
        <v>26</v>
      </c>
      <c r="Q11" s="42">
        <f>IFERROR(P11/J11,"-")</f>
        <v>0.12682926829268</v>
      </c>
      <c r="R11" s="183">
        <f>SUM(R6:R9)</f>
        <v>6619560</v>
      </c>
      <c r="S11" s="183">
        <f>IFERROR(R11/J11,"-")</f>
        <v>32290.536585366</v>
      </c>
      <c r="T11" s="183">
        <f>IFERROR(P11/P11,"-")</f>
        <v>1</v>
      </c>
      <c r="U11" s="183">
        <f>SUM(U6:U9)</f>
        <v>6373560</v>
      </c>
      <c r="V11" s="45">
        <f>IFERROR(R11/D11,"-")</f>
        <v>26.908780487805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 t="s">
        <v>68</v>
      </c>
      <c r="J6" s="180">
        <v>0</v>
      </c>
      <c r="K6" s="79">
        <v>8</v>
      </c>
      <c r="L6" s="79">
        <v>0</v>
      </c>
      <c r="M6" s="79">
        <v>55</v>
      </c>
      <c r="N6" s="89">
        <v>1</v>
      </c>
      <c r="O6" s="90">
        <v>0</v>
      </c>
      <c r="P6" s="91">
        <f>N6+O6</f>
        <v>1</v>
      </c>
      <c r="Q6" s="80">
        <f>IFERROR(P6/M6,"-")</f>
        <v>0.018181818181818</v>
      </c>
      <c r="R6" s="79">
        <v>0</v>
      </c>
      <c r="S6" s="79">
        <v>0</v>
      </c>
      <c r="T6" s="80">
        <f>IFERROR(R6/(P6),"-")</f>
        <v>0</v>
      </c>
      <c r="U6" s="186">
        <f>IFERROR(J6/SUM(N6:O11),"-")</f>
        <v>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SUM(X6:X11)-SUM(J6:J11)</f>
        <v>1951560</v>
      </c>
      <c r="AB6" s="83" t="str">
        <f>SUM(X6:X11)/SUM(J6:J11)</f>
        <v>0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1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53</v>
      </c>
      <c r="L7" s="79">
        <v>28</v>
      </c>
      <c r="M7" s="79">
        <v>33</v>
      </c>
      <c r="N7" s="89">
        <v>7</v>
      </c>
      <c r="O7" s="90">
        <v>0</v>
      </c>
      <c r="P7" s="91">
        <f>N7+O7</f>
        <v>7</v>
      </c>
      <c r="Q7" s="80">
        <f>IFERROR(P7/M7,"-")</f>
        <v>0.21212121212121</v>
      </c>
      <c r="R7" s="79">
        <v>2</v>
      </c>
      <c r="S7" s="79">
        <v>2</v>
      </c>
      <c r="T7" s="80">
        <f>IFERROR(R7/(P7),"-")</f>
        <v>0.28571428571429</v>
      </c>
      <c r="U7" s="186"/>
      <c r="V7" s="82">
        <v>2</v>
      </c>
      <c r="W7" s="80">
        <f>IF(P7=0,"-",V7/P7)</f>
        <v>0.28571428571429</v>
      </c>
      <c r="X7" s="185">
        <v>227000</v>
      </c>
      <c r="Y7" s="186">
        <f>IFERROR(X7/P7,"-")</f>
        <v>32428.571428571</v>
      </c>
      <c r="Z7" s="186">
        <f>IFERROR(X7/V7,"-")</f>
        <v>113500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0.14285714285714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0.28571428571429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0.14285714285714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0.28571428571429</v>
      </c>
      <c r="CH7" s="133">
        <v>2</v>
      </c>
      <c r="CI7" s="134">
        <f>IFERROR(CH7/CF7,"-")</f>
        <v>1</v>
      </c>
      <c r="CJ7" s="135">
        <v>227000</v>
      </c>
      <c r="CK7" s="136">
        <f>IFERROR(CJ7/CF7,"-")</f>
        <v>113500</v>
      </c>
      <c r="CL7" s="137"/>
      <c r="CM7" s="137"/>
      <c r="CN7" s="137">
        <v>2</v>
      </c>
      <c r="CO7" s="138">
        <v>2</v>
      </c>
      <c r="CP7" s="139">
        <v>227000</v>
      </c>
      <c r="CQ7" s="139">
        <v>160000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65</v>
      </c>
      <c r="G8" s="88" t="s">
        <v>66</v>
      </c>
      <c r="H8" s="88" t="s">
        <v>74</v>
      </c>
      <c r="I8" s="88"/>
      <c r="J8" s="180"/>
      <c r="K8" s="79">
        <v>11</v>
      </c>
      <c r="L8" s="79">
        <v>0</v>
      </c>
      <c r="M8" s="79">
        <v>77</v>
      </c>
      <c r="N8" s="89">
        <v>5</v>
      </c>
      <c r="O8" s="90">
        <v>0</v>
      </c>
      <c r="P8" s="91">
        <f>N8+O8</f>
        <v>5</v>
      </c>
      <c r="Q8" s="80">
        <f>IFERROR(P8/M8,"-")</f>
        <v>0.064935064935065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0.4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72</v>
      </c>
      <c r="E9" s="189" t="s">
        <v>73</v>
      </c>
      <c r="F9" s="189" t="s">
        <v>70</v>
      </c>
      <c r="G9" s="88"/>
      <c r="H9" s="88"/>
      <c r="I9" s="88"/>
      <c r="J9" s="180"/>
      <c r="K9" s="79">
        <v>51</v>
      </c>
      <c r="L9" s="79">
        <v>31</v>
      </c>
      <c r="M9" s="79">
        <v>4</v>
      </c>
      <c r="N9" s="89">
        <v>7</v>
      </c>
      <c r="O9" s="90">
        <v>0</v>
      </c>
      <c r="P9" s="91">
        <f>N9+O9</f>
        <v>7</v>
      </c>
      <c r="Q9" s="80">
        <f>IFERROR(P9/M9,"-")</f>
        <v>1.75</v>
      </c>
      <c r="R9" s="79">
        <v>1</v>
      </c>
      <c r="S9" s="79">
        <v>0</v>
      </c>
      <c r="T9" s="80">
        <f>IFERROR(R9/(P9),"-")</f>
        <v>0.14285714285714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0.14285714285714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0.14285714285714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0.28571428571429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0.42857142857143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78</v>
      </c>
      <c r="F10" s="189" t="s">
        <v>65</v>
      </c>
      <c r="G10" s="88" t="s">
        <v>66</v>
      </c>
      <c r="H10" s="88" t="s">
        <v>79</v>
      </c>
      <c r="I10" s="88"/>
      <c r="J10" s="180"/>
      <c r="K10" s="79">
        <v>45</v>
      </c>
      <c r="L10" s="79">
        <v>0</v>
      </c>
      <c r="M10" s="79">
        <v>178</v>
      </c>
      <c r="N10" s="89">
        <v>10</v>
      </c>
      <c r="O10" s="90">
        <v>0</v>
      </c>
      <c r="P10" s="91">
        <f>N10+O10</f>
        <v>10</v>
      </c>
      <c r="Q10" s="80">
        <f>IFERROR(P10/M10,"-")</f>
        <v>0.056179775280899</v>
      </c>
      <c r="R10" s="79">
        <v>1</v>
      </c>
      <c r="S10" s="79">
        <v>1</v>
      </c>
      <c r="T10" s="80">
        <f>IFERROR(R10/(P10),"-")</f>
        <v>0.1</v>
      </c>
      <c r="U10" s="186"/>
      <c r="V10" s="82">
        <v>2</v>
      </c>
      <c r="W10" s="80">
        <f>IF(P10=0,"-",V10/P10)</f>
        <v>0.2</v>
      </c>
      <c r="X10" s="185">
        <v>9000</v>
      </c>
      <c r="Y10" s="186">
        <f>IFERROR(X10/P10,"-")</f>
        <v>900</v>
      </c>
      <c r="Z10" s="186">
        <f>IFERROR(X10/V10,"-")</f>
        <v>4500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>
        <v>7</v>
      </c>
      <c r="BO10" s="118">
        <f>IF(P10=0,"",IF(BN10=0,"",(BN10/P10)))</f>
        <v>0.7</v>
      </c>
      <c r="BP10" s="119">
        <v>2</v>
      </c>
      <c r="BQ10" s="120">
        <f>IFERROR(BP10/BN10,"-")</f>
        <v>0.28571428571429</v>
      </c>
      <c r="BR10" s="121">
        <v>9000</v>
      </c>
      <c r="BS10" s="122">
        <f>IFERROR(BR10/BN10,"-")</f>
        <v>1285.7142857143</v>
      </c>
      <c r="BT10" s="123">
        <v>2</v>
      </c>
      <c r="BU10" s="123"/>
      <c r="BV10" s="123"/>
      <c r="BW10" s="124">
        <v>2</v>
      </c>
      <c r="BX10" s="125">
        <f>IF(P10=0,"",IF(BW10=0,"",(BW10/P10)))</f>
        <v>0.2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0.1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2</v>
      </c>
      <c r="CP10" s="139">
        <v>9000</v>
      </c>
      <c r="CQ10" s="139">
        <v>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77</v>
      </c>
      <c r="E11" s="189" t="s">
        <v>78</v>
      </c>
      <c r="F11" s="189" t="s">
        <v>70</v>
      </c>
      <c r="G11" s="88"/>
      <c r="H11" s="88"/>
      <c r="I11" s="88"/>
      <c r="J11" s="180"/>
      <c r="K11" s="79">
        <v>66</v>
      </c>
      <c r="L11" s="79">
        <v>46</v>
      </c>
      <c r="M11" s="79">
        <v>93</v>
      </c>
      <c r="N11" s="89">
        <v>17</v>
      </c>
      <c r="O11" s="90">
        <v>0</v>
      </c>
      <c r="P11" s="91">
        <f>N11+O11</f>
        <v>17</v>
      </c>
      <c r="Q11" s="80">
        <f>IFERROR(P11/M11,"-")</f>
        <v>0.18279569892473</v>
      </c>
      <c r="R11" s="79">
        <v>4</v>
      </c>
      <c r="S11" s="79">
        <v>5</v>
      </c>
      <c r="T11" s="80">
        <f>IFERROR(R11/(P11),"-")</f>
        <v>0.23529411764706</v>
      </c>
      <c r="U11" s="186"/>
      <c r="V11" s="82">
        <v>8</v>
      </c>
      <c r="W11" s="80">
        <f>IF(P11=0,"-",V11/P11)</f>
        <v>0.47058823529412</v>
      </c>
      <c r="X11" s="185">
        <v>1715560</v>
      </c>
      <c r="Y11" s="186">
        <f>IFERROR(X11/P11,"-")</f>
        <v>100915.29411765</v>
      </c>
      <c r="Z11" s="186">
        <f>IFERROR(X11/V11,"-")</f>
        <v>214445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3</v>
      </c>
      <c r="BO11" s="118">
        <f>IF(P11=0,"",IF(BN11=0,"",(BN11/P11)))</f>
        <v>0.17647058823529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11</v>
      </c>
      <c r="BX11" s="125">
        <f>IF(P11=0,"",IF(BW11=0,"",(BW11/P11)))</f>
        <v>0.64705882352941</v>
      </c>
      <c r="BY11" s="126">
        <v>6</v>
      </c>
      <c r="BZ11" s="127">
        <f>IFERROR(BY11/BW11,"-")</f>
        <v>0.54545454545455</v>
      </c>
      <c r="CA11" s="128">
        <v>1707000</v>
      </c>
      <c r="CB11" s="129">
        <f>IFERROR(CA11/BW11,"-")</f>
        <v>155181.81818182</v>
      </c>
      <c r="CC11" s="130">
        <v>2</v>
      </c>
      <c r="CD11" s="130"/>
      <c r="CE11" s="130">
        <v>4</v>
      </c>
      <c r="CF11" s="131">
        <v>3</v>
      </c>
      <c r="CG11" s="132">
        <f>IF(P11=0,"",IF(CF11=0,"",(CF11/P11)))</f>
        <v>0.17647058823529</v>
      </c>
      <c r="CH11" s="133">
        <v>2</v>
      </c>
      <c r="CI11" s="134">
        <f>IFERROR(CH11/CF11,"-")</f>
        <v>0.66666666666667</v>
      </c>
      <c r="CJ11" s="135">
        <v>22560</v>
      </c>
      <c r="CK11" s="136">
        <f>IFERROR(CJ11/CF11,"-")</f>
        <v>7520</v>
      </c>
      <c r="CL11" s="137">
        <v>1</v>
      </c>
      <c r="CM11" s="137"/>
      <c r="CN11" s="137">
        <v>1</v>
      </c>
      <c r="CO11" s="138">
        <v>8</v>
      </c>
      <c r="CP11" s="139">
        <v>1715560</v>
      </c>
      <c r="CQ11" s="139">
        <v>1070000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 t="str">
        <f>AB12</f>
        <v>0</v>
      </c>
      <c r="B12" s="189" t="s">
        <v>81</v>
      </c>
      <c r="C12" s="189"/>
      <c r="D12" s="189" t="s">
        <v>82</v>
      </c>
      <c r="E12" s="189" t="s">
        <v>83</v>
      </c>
      <c r="F12" s="189" t="s">
        <v>65</v>
      </c>
      <c r="G12" s="88" t="s">
        <v>84</v>
      </c>
      <c r="H12" s="88" t="s">
        <v>85</v>
      </c>
      <c r="I12" s="88" t="s">
        <v>86</v>
      </c>
      <c r="J12" s="180">
        <v>0</v>
      </c>
      <c r="K12" s="79">
        <v>14</v>
      </c>
      <c r="L12" s="79">
        <v>0</v>
      </c>
      <c r="M12" s="79">
        <v>42</v>
      </c>
      <c r="N12" s="89">
        <v>5</v>
      </c>
      <c r="O12" s="90">
        <v>0</v>
      </c>
      <c r="P12" s="91">
        <f>N12+O12</f>
        <v>5</v>
      </c>
      <c r="Q12" s="80">
        <f>IFERROR(P12/M12,"-")</f>
        <v>0.11904761904762</v>
      </c>
      <c r="R12" s="79">
        <v>2</v>
      </c>
      <c r="S12" s="79">
        <v>2</v>
      </c>
      <c r="T12" s="80">
        <f>IFERROR(R12/(P12),"-")</f>
        <v>0.4</v>
      </c>
      <c r="U12" s="186">
        <f>IFERROR(J12/SUM(N12:O17),"-")</f>
        <v>0</v>
      </c>
      <c r="V12" s="82">
        <v>3</v>
      </c>
      <c r="W12" s="80">
        <f>IF(P12=0,"-",V12/P12)</f>
        <v>0.6</v>
      </c>
      <c r="X12" s="185">
        <v>39000</v>
      </c>
      <c r="Y12" s="186">
        <f>IFERROR(X12/P12,"-")</f>
        <v>7800</v>
      </c>
      <c r="Z12" s="186">
        <f>IFERROR(X12/V12,"-")</f>
        <v>13000</v>
      </c>
      <c r="AA12" s="180">
        <f>SUM(X12:X17)-SUM(J12:J17)</f>
        <v>167000</v>
      </c>
      <c r="AB12" s="83" t="str">
        <f>SUM(X12:X17)/SUM(J12:J17)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>
        <v>1</v>
      </c>
      <c r="AW12" s="105">
        <f>IF(P12=0,"",IF(AV12=0,"",(AV12/P12)))</f>
        <v>0.2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</v>
      </c>
      <c r="BF12" s="111">
        <f>IF(P12=0,"",IF(BE12=0,"",(BE12/P12)))</f>
        <v>0.2</v>
      </c>
      <c r="BG12" s="110">
        <v>1</v>
      </c>
      <c r="BH12" s="112">
        <f>IFERROR(BG12/BE12,"-")</f>
        <v>1</v>
      </c>
      <c r="BI12" s="113">
        <v>14000</v>
      </c>
      <c r="BJ12" s="114">
        <f>IFERROR(BI12/BE12,"-")</f>
        <v>14000</v>
      </c>
      <c r="BK12" s="115"/>
      <c r="BL12" s="115"/>
      <c r="BM12" s="115">
        <v>1</v>
      </c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2</v>
      </c>
      <c r="BX12" s="125">
        <f>IF(P12=0,"",IF(BW12=0,"",(BW12/P12)))</f>
        <v>0.4</v>
      </c>
      <c r="BY12" s="126">
        <v>1</v>
      </c>
      <c r="BZ12" s="127">
        <f>IFERROR(BY12/BW12,"-")</f>
        <v>0.5</v>
      </c>
      <c r="CA12" s="128">
        <v>3000</v>
      </c>
      <c r="CB12" s="129">
        <f>IFERROR(CA12/BW12,"-")</f>
        <v>1500</v>
      </c>
      <c r="CC12" s="130">
        <v>1</v>
      </c>
      <c r="CD12" s="130"/>
      <c r="CE12" s="130"/>
      <c r="CF12" s="131">
        <v>1</v>
      </c>
      <c r="CG12" s="132">
        <f>IF(P12=0,"",IF(CF12=0,"",(CF12/P12)))</f>
        <v>0.2</v>
      </c>
      <c r="CH12" s="133">
        <v>1</v>
      </c>
      <c r="CI12" s="134">
        <f>IFERROR(CH12/CF12,"-")</f>
        <v>1</v>
      </c>
      <c r="CJ12" s="135">
        <v>22000</v>
      </c>
      <c r="CK12" s="136">
        <f>IFERROR(CJ12/CF12,"-")</f>
        <v>22000</v>
      </c>
      <c r="CL12" s="137"/>
      <c r="CM12" s="137"/>
      <c r="CN12" s="137">
        <v>1</v>
      </c>
      <c r="CO12" s="138">
        <v>3</v>
      </c>
      <c r="CP12" s="139">
        <v>39000</v>
      </c>
      <c r="CQ12" s="139">
        <v>22000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87</v>
      </c>
      <c r="C13" s="189"/>
      <c r="D13" s="189" t="s">
        <v>82</v>
      </c>
      <c r="E13" s="189" t="s">
        <v>83</v>
      </c>
      <c r="F13" s="189" t="s">
        <v>70</v>
      </c>
      <c r="G13" s="88"/>
      <c r="H13" s="88"/>
      <c r="I13" s="88"/>
      <c r="J13" s="180"/>
      <c r="K13" s="79">
        <v>69</v>
      </c>
      <c r="L13" s="79">
        <v>15</v>
      </c>
      <c r="M13" s="79">
        <v>12</v>
      </c>
      <c r="N13" s="89">
        <v>1</v>
      </c>
      <c r="O13" s="90">
        <v>0</v>
      </c>
      <c r="P13" s="91">
        <f>N13+O13</f>
        <v>1</v>
      </c>
      <c r="Q13" s="80">
        <f>IFERROR(P13/M13,"-")</f>
        <v>0.083333333333333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1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89</v>
      </c>
      <c r="E14" s="189" t="s">
        <v>90</v>
      </c>
      <c r="F14" s="189" t="s">
        <v>65</v>
      </c>
      <c r="G14" s="88"/>
      <c r="H14" s="88" t="s">
        <v>85</v>
      </c>
      <c r="I14" s="88"/>
      <c r="J14" s="180"/>
      <c r="K14" s="79">
        <v>1</v>
      </c>
      <c r="L14" s="79">
        <v>0</v>
      </c>
      <c r="M14" s="79">
        <v>33</v>
      </c>
      <c r="N14" s="89">
        <v>1</v>
      </c>
      <c r="O14" s="90">
        <v>0</v>
      </c>
      <c r="P14" s="91">
        <f>N14+O14</f>
        <v>1</v>
      </c>
      <c r="Q14" s="80">
        <f>IFERROR(P14/M14,"-")</f>
        <v>0.03030303030303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89</v>
      </c>
      <c r="E15" s="189" t="s">
        <v>90</v>
      </c>
      <c r="F15" s="189" t="s">
        <v>70</v>
      </c>
      <c r="G15" s="88"/>
      <c r="H15" s="88"/>
      <c r="I15" s="88"/>
      <c r="J15" s="180"/>
      <c r="K15" s="79">
        <v>11</v>
      </c>
      <c r="L15" s="79">
        <v>9</v>
      </c>
      <c r="M15" s="79">
        <v>0</v>
      </c>
      <c r="N15" s="89">
        <v>1</v>
      </c>
      <c r="O15" s="90">
        <v>0</v>
      </c>
      <c r="P15" s="91">
        <f>N15+O15</f>
        <v>1</v>
      </c>
      <c r="Q15" s="80" t="str">
        <f>IFERROR(P15/M15,"-")</f>
        <v>-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1</v>
      </c>
      <c r="BX15" s="125">
        <f>IF(P15=0,"",IF(BW15=0,"",(BW15/P15)))</f>
        <v>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93</v>
      </c>
      <c r="E16" s="189" t="s">
        <v>94</v>
      </c>
      <c r="F16" s="189" t="s">
        <v>65</v>
      </c>
      <c r="G16" s="88"/>
      <c r="H16" s="88" t="s">
        <v>85</v>
      </c>
      <c r="I16" s="88"/>
      <c r="J16" s="180"/>
      <c r="K16" s="79">
        <v>7</v>
      </c>
      <c r="L16" s="79">
        <v>0</v>
      </c>
      <c r="M16" s="79">
        <v>27</v>
      </c>
      <c r="N16" s="89">
        <v>3</v>
      </c>
      <c r="O16" s="90">
        <v>0</v>
      </c>
      <c r="P16" s="91">
        <f>N16+O16</f>
        <v>3</v>
      </c>
      <c r="Q16" s="80">
        <f>IFERROR(P16/M16,"-")</f>
        <v>0.11111111111111</v>
      </c>
      <c r="R16" s="79">
        <v>1</v>
      </c>
      <c r="S16" s="79">
        <v>2</v>
      </c>
      <c r="T16" s="80">
        <f>IFERROR(R16/(P16),"-")</f>
        <v>0.33333333333333</v>
      </c>
      <c r="U16" s="186"/>
      <c r="V16" s="82">
        <v>1</v>
      </c>
      <c r="W16" s="80">
        <f>IF(P16=0,"-",V16/P16)</f>
        <v>0.33333333333333</v>
      </c>
      <c r="X16" s="185">
        <v>110000</v>
      </c>
      <c r="Y16" s="186">
        <f>IFERROR(X16/P16,"-")</f>
        <v>36666.666666667</v>
      </c>
      <c r="Z16" s="186">
        <f>IFERROR(X16/V16,"-")</f>
        <v>110000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0.33333333333333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>
        <v>1</v>
      </c>
      <c r="BZ16" s="127">
        <f>IFERROR(BY16/BW16,"-")</f>
        <v>1</v>
      </c>
      <c r="CA16" s="128">
        <v>110000</v>
      </c>
      <c r="CB16" s="129">
        <f>IFERROR(CA16/BW16,"-")</f>
        <v>110000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110000</v>
      </c>
      <c r="CQ16" s="139">
        <v>110000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95</v>
      </c>
      <c r="C17" s="189"/>
      <c r="D17" s="189" t="s">
        <v>93</v>
      </c>
      <c r="E17" s="189" t="s">
        <v>94</v>
      </c>
      <c r="F17" s="189" t="s">
        <v>70</v>
      </c>
      <c r="G17" s="88"/>
      <c r="H17" s="88"/>
      <c r="I17" s="88"/>
      <c r="J17" s="180"/>
      <c r="K17" s="79">
        <v>18</v>
      </c>
      <c r="L17" s="79">
        <v>17</v>
      </c>
      <c r="M17" s="79">
        <v>6</v>
      </c>
      <c r="N17" s="89">
        <v>6</v>
      </c>
      <c r="O17" s="90">
        <v>0</v>
      </c>
      <c r="P17" s="91">
        <f>N17+O17</f>
        <v>6</v>
      </c>
      <c r="Q17" s="80">
        <f>IFERROR(P17/M17,"-")</f>
        <v>1</v>
      </c>
      <c r="R17" s="79">
        <v>0</v>
      </c>
      <c r="S17" s="79">
        <v>2</v>
      </c>
      <c r="T17" s="80">
        <f>IFERROR(R17/(P17),"-")</f>
        <v>0</v>
      </c>
      <c r="U17" s="186"/>
      <c r="V17" s="82">
        <v>1</v>
      </c>
      <c r="W17" s="80">
        <f>IF(P17=0,"-",V17/P17)</f>
        <v>0.16666666666667</v>
      </c>
      <c r="X17" s="185">
        <v>18000</v>
      </c>
      <c r="Y17" s="186">
        <f>IFERROR(X17/P17,"-")</f>
        <v>3000</v>
      </c>
      <c r="Z17" s="186">
        <f>IFERROR(X17/V17,"-")</f>
        <v>18000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0.16666666666667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1</v>
      </c>
      <c r="BF17" s="111">
        <f>IF(P17=0,"",IF(BE17=0,"",(BE17/P17)))</f>
        <v>0.16666666666667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3</v>
      </c>
      <c r="BX17" s="125">
        <f>IF(P17=0,"",IF(BW17=0,"",(BW17/P17)))</f>
        <v>0.5</v>
      </c>
      <c r="BY17" s="126">
        <v>1</v>
      </c>
      <c r="BZ17" s="127">
        <f>IFERROR(BY17/BW17,"-")</f>
        <v>0.33333333333333</v>
      </c>
      <c r="CA17" s="128">
        <v>18000</v>
      </c>
      <c r="CB17" s="129">
        <f>IFERROR(CA17/BW17,"-")</f>
        <v>6000</v>
      </c>
      <c r="CC17" s="130"/>
      <c r="CD17" s="130"/>
      <c r="CE17" s="130">
        <v>1</v>
      </c>
      <c r="CF17" s="131">
        <v>1</v>
      </c>
      <c r="CG17" s="132">
        <f>IF(P17=0,"",IF(CF17=0,"",(CF17/P17)))</f>
        <v>0.16666666666667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18000</v>
      </c>
      <c r="CQ17" s="139">
        <v>18000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 t="str">
        <f>AB18</f>
        <v>0</v>
      </c>
      <c r="B18" s="189" t="s">
        <v>96</v>
      </c>
      <c r="C18" s="189"/>
      <c r="D18" s="189" t="s">
        <v>97</v>
      </c>
      <c r="E18" s="189" t="s">
        <v>98</v>
      </c>
      <c r="F18" s="189" t="s">
        <v>65</v>
      </c>
      <c r="G18" s="88" t="s">
        <v>99</v>
      </c>
      <c r="H18" s="88" t="s">
        <v>100</v>
      </c>
      <c r="I18" s="88" t="s">
        <v>101</v>
      </c>
      <c r="J18" s="180">
        <v>0</v>
      </c>
      <c r="K18" s="79">
        <v>11</v>
      </c>
      <c r="L18" s="79">
        <v>0</v>
      </c>
      <c r="M18" s="79">
        <v>44</v>
      </c>
      <c r="N18" s="89">
        <v>5</v>
      </c>
      <c r="O18" s="90">
        <v>0</v>
      </c>
      <c r="P18" s="91">
        <f>N18+O18</f>
        <v>5</v>
      </c>
      <c r="Q18" s="80">
        <f>IFERROR(P18/M18,"-")</f>
        <v>0.11363636363636</v>
      </c>
      <c r="R18" s="79">
        <v>0</v>
      </c>
      <c r="S18" s="79">
        <v>2</v>
      </c>
      <c r="T18" s="80">
        <f>IFERROR(R18/(P18),"-")</f>
        <v>0</v>
      </c>
      <c r="U18" s="186">
        <f>IFERROR(J18/SUM(N18:O23),"-")</f>
        <v>0</v>
      </c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>
        <f>SUM(X18:X23)-SUM(J18:J23)</f>
        <v>1600000</v>
      </c>
      <c r="AB18" s="83" t="str">
        <f>SUM(X18:X23)/SUM(J18:J23)</f>
        <v>0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1</v>
      </c>
      <c r="BO18" s="118">
        <f>IF(P18=0,"",IF(BN18=0,"",(BN18/P18)))</f>
        <v>0.2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3</v>
      </c>
      <c r="BX18" s="125">
        <f>IF(P18=0,"",IF(BW18=0,"",(BW18/P18)))</f>
        <v>0.6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97</v>
      </c>
      <c r="E19" s="189" t="s">
        <v>98</v>
      </c>
      <c r="F19" s="189" t="s">
        <v>70</v>
      </c>
      <c r="G19" s="88"/>
      <c r="H19" s="88"/>
      <c r="I19" s="88"/>
      <c r="J19" s="180"/>
      <c r="K19" s="79">
        <v>38</v>
      </c>
      <c r="L19" s="79">
        <v>24</v>
      </c>
      <c r="M19" s="79">
        <v>1</v>
      </c>
      <c r="N19" s="89">
        <v>4</v>
      </c>
      <c r="O19" s="90">
        <v>0</v>
      </c>
      <c r="P19" s="91">
        <f>N19+O19</f>
        <v>4</v>
      </c>
      <c r="Q19" s="80">
        <f>IFERROR(P19/M19,"-")</f>
        <v>4</v>
      </c>
      <c r="R19" s="79">
        <v>1</v>
      </c>
      <c r="S19" s="79">
        <v>0</v>
      </c>
      <c r="T19" s="80">
        <f>IFERROR(R19/(P19),"-")</f>
        <v>0.25</v>
      </c>
      <c r="U19" s="186"/>
      <c r="V19" s="82">
        <v>1</v>
      </c>
      <c r="W19" s="80">
        <f>IF(P19=0,"-",V19/P19)</f>
        <v>0.25</v>
      </c>
      <c r="X19" s="185">
        <v>8000</v>
      </c>
      <c r="Y19" s="186">
        <f>IFERROR(X19/P19,"-")</f>
        <v>2000</v>
      </c>
      <c r="Z19" s="186">
        <f>IFERROR(X19/V19,"-")</f>
        <v>8000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>
        <v>1</v>
      </c>
      <c r="BQ19" s="120">
        <f>IFERROR(BP19/BN19,"-")</f>
        <v>0.5</v>
      </c>
      <c r="BR19" s="121">
        <v>8000</v>
      </c>
      <c r="BS19" s="122">
        <f>IFERROR(BR19/BN19,"-")</f>
        <v>4000</v>
      </c>
      <c r="BT19" s="123"/>
      <c r="BU19" s="123">
        <v>1</v>
      </c>
      <c r="BV19" s="123"/>
      <c r="BW19" s="124">
        <v>1</v>
      </c>
      <c r="BX19" s="125">
        <f>IF(P19=0,"",IF(BW19=0,"",(BW19/P19)))</f>
        <v>0.25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0.25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8000</v>
      </c>
      <c r="CQ19" s="139">
        <v>8000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 t="s">
        <v>104</v>
      </c>
      <c r="E20" s="189" t="s">
        <v>105</v>
      </c>
      <c r="F20" s="189" t="s">
        <v>65</v>
      </c>
      <c r="G20" s="88"/>
      <c r="H20" s="88" t="s">
        <v>100</v>
      </c>
      <c r="I20" s="88" t="s">
        <v>106</v>
      </c>
      <c r="J20" s="180"/>
      <c r="K20" s="79">
        <v>3</v>
      </c>
      <c r="L20" s="79">
        <v>0</v>
      </c>
      <c r="M20" s="79">
        <v>18</v>
      </c>
      <c r="N20" s="89">
        <v>1</v>
      </c>
      <c r="O20" s="90">
        <v>0</v>
      </c>
      <c r="P20" s="91">
        <f>N20+O20</f>
        <v>1</v>
      </c>
      <c r="Q20" s="80">
        <f>IFERROR(P20/M20,"-")</f>
        <v>0.055555555555556</v>
      </c>
      <c r="R20" s="79">
        <v>0</v>
      </c>
      <c r="S20" s="79">
        <v>0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1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>
        <f>IF(P20=0,"",IF(BN20=0,"",(BN20/P20)))</f>
        <v>0</v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 t="s">
        <v>104</v>
      </c>
      <c r="E21" s="189" t="s">
        <v>105</v>
      </c>
      <c r="F21" s="189" t="s">
        <v>70</v>
      </c>
      <c r="G21" s="88"/>
      <c r="H21" s="88"/>
      <c r="I21" s="88"/>
      <c r="J21" s="180"/>
      <c r="K21" s="79">
        <v>14</v>
      </c>
      <c r="L21" s="79">
        <v>11</v>
      </c>
      <c r="M21" s="79">
        <v>20</v>
      </c>
      <c r="N21" s="89">
        <v>3</v>
      </c>
      <c r="O21" s="90">
        <v>0</v>
      </c>
      <c r="P21" s="91">
        <f>N21+O21</f>
        <v>3</v>
      </c>
      <c r="Q21" s="80">
        <f>IFERROR(P21/M21,"-")</f>
        <v>0.15</v>
      </c>
      <c r="R21" s="79">
        <v>1</v>
      </c>
      <c r="S21" s="79">
        <v>1</v>
      </c>
      <c r="T21" s="80">
        <f>IFERROR(R21/(P21),"-")</f>
        <v>0.33333333333333</v>
      </c>
      <c r="U21" s="186"/>
      <c r="V21" s="82">
        <v>2</v>
      </c>
      <c r="W21" s="80">
        <f>IF(P21=0,"-",V21/P21)</f>
        <v>0.66666666666667</v>
      </c>
      <c r="X21" s="185">
        <v>1586000</v>
      </c>
      <c r="Y21" s="186">
        <f>IFERROR(X21/P21,"-")</f>
        <v>528666.66666667</v>
      </c>
      <c r="Z21" s="186">
        <f>IFERROR(X21/V21,"-")</f>
        <v>793000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0.66666666666667</v>
      </c>
      <c r="BP21" s="119">
        <v>1</v>
      </c>
      <c r="BQ21" s="120">
        <f>IFERROR(BP21/BN21,"-")</f>
        <v>0.5</v>
      </c>
      <c r="BR21" s="121">
        <v>1000</v>
      </c>
      <c r="BS21" s="122">
        <f>IFERROR(BR21/BN21,"-")</f>
        <v>500</v>
      </c>
      <c r="BT21" s="123">
        <v>1</v>
      </c>
      <c r="BU21" s="123"/>
      <c r="BV21" s="123"/>
      <c r="BW21" s="124">
        <v>1</v>
      </c>
      <c r="BX21" s="125">
        <f>IF(P21=0,"",IF(BW21=0,"",(BW21/P21)))</f>
        <v>0.33333333333333</v>
      </c>
      <c r="BY21" s="126">
        <v>1</v>
      </c>
      <c r="BZ21" s="127">
        <f>IFERROR(BY21/BW21,"-")</f>
        <v>1</v>
      </c>
      <c r="CA21" s="128">
        <v>1585000</v>
      </c>
      <c r="CB21" s="129">
        <f>IFERROR(CA21/BW21,"-")</f>
        <v>1585000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1586000</v>
      </c>
      <c r="CQ21" s="139">
        <v>1585000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189" t="s">
        <v>108</v>
      </c>
      <c r="C22" s="189"/>
      <c r="D22" s="189" t="s">
        <v>109</v>
      </c>
      <c r="E22" s="189" t="s">
        <v>110</v>
      </c>
      <c r="F22" s="189" t="s">
        <v>65</v>
      </c>
      <c r="G22" s="88"/>
      <c r="H22" s="88" t="s">
        <v>100</v>
      </c>
      <c r="I22" s="88" t="s">
        <v>111</v>
      </c>
      <c r="J22" s="180"/>
      <c r="K22" s="79">
        <v>6</v>
      </c>
      <c r="L22" s="79">
        <v>0</v>
      </c>
      <c r="M22" s="79">
        <v>35</v>
      </c>
      <c r="N22" s="89">
        <v>4</v>
      </c>
      <c r="O22" s="90">
        <v>0</v>
      </c>
      <c r="P22" s="91">
        <f>N22+O22</f>
        <v>4</v>
      </c>
      <c r="Q22" s="80">
        <f>IFERROR(P22/M22,"-")</f>
        <v>0.11428571428571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4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112</v>
      </c>
      <c r="C23" s="189"/>
      <c r="D23" s="189" t="s">
        <v>109</v>
      </c>
      <c r="E23" s="189" t="s">
        <v>110</v>
      </c>
      <c r="F23" s="189" t="s">
        <v>70</v>
      </c>
      <c r="G23" s="88"/>
      <c r="H23" s="88"/>
      <c r="I23" s="88"/>
      <c r="J23" s="180"/>
      <c r="K23" s="79">
        <v>19</v>
      </c>
      <c r="L23" s="79">
        <v>12</v>
      </c>
      <c r="M23" s="79">
        <v>23</v>
      </c>
      <c r="N23" s="89">
        <v>2</v>
      </c>
      <c r="O23" s="90">
        <v>1</v>
      </c>
      <c r="P23" s="91">
        <f>N23+O23</f>
        <v>3</v>
      </c>
      <c r="Q23" s="80">
        <f>IFERROR(P23/M23,"-")</f>
        <v>0.1304347826087</v>
      </c>
      <c r="R23" s="79">
        <v>0</v>
      </c>
      <c r="S23" s="79">
        <v>1</v>
      </c>
      <c r="T23" s="80">
        <f>IFERROR(R23/(P23),"-")</f>
        <v>0</v>
      </c>
      <c r="U23" s="186"/>
      <c r="V23" s="82">
        <v>1</v>
      </c>
      <c r="W23" s="80">
        <f>IF(P23=0,"-",V23/P23)</f>
        <v>0.33333333333333</v>
      </c>
      <c r="X23" s="185">
        <v>6000</v>
      </c>
      <c r="Y23" s="186">
        <f>IFERROR(X23/P23,"-")</f>
        <v>2000</v>
      </c>
      <c r="Z23" s="186">
        <f>IFERROR(X23/V23,"-")</f>
        <v>6000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0.33333333333333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6000</v>
      </c>
      <c r="CK23" s="136">
        <f>IFERROR(CJ23/CF23,"-")</f>
        <v>6000</v>
      </c>
      <c r="CL23" s="137"/>
      <c r="CM23" s="137">
        <v>1</v>
      </c>
      <c r="CN23" s="137"/>
      <c r="CO23" s="138">
        <v>1</v>
      </c>
      <c r="CP23" s="139">
        <v>6000</v>
      </c>
      <c r="CQ23" s="139">
        <v>6000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18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18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 t="str">
        <f>AB26</f>
        <v>0</v>
      </c>
      <c r="B26" s="39"/>
      <c r="C26" s="39"/>
      <c r="D26" s="39"/>
      <c r="E26" s="39"/>
      <c r="F26" s="39"/>
      <c r="G26" s="40" t="s">
        <v>113</v>
      </c>
      <c r="H26" s="40"/>
      <c r="I26" s="40"/>
      <c r="J26" s="183">
        <f>SUM(J6:J25)</f>
        <v>0</v>
      </c>
      <c r="K26" s="41">
        <f>SUM(K6:K25)</f>
        <v>445</v>
      </c>
      <c r="L26" s="41">
        <f>SUM(L6:L25)</f>
        <v>193</v>
      </c>
      <c r="M26" s="41">
        <f>SUM(M6:M25)</f>
        <v>701</v>
      </c>
      <c r="N26" s="41">
        <f>SUM(N6:N25)</f>
        <v>83</v>
      </c>
      <c r="O26" s="41">
        <f>SUM(O6:O25)</f>
        <v>1</v>
      </c>
      <c r="P26" s="41">
        <f>SUM(P6:P25)</f>
        <v>84</v>
      </c>
      <c r="Q26" s="42">
        <f>IFERROR(P26/M26,"-")</f>
        <v>0.11982881597718</v>
      </c>
      <c r="R26" s="76">
        <f>SUM(R6:R25)</f>
        <v>13</v>
      </c>
      <c r="S26" s="76">
        <f>SUM(S6:S25)</f>
        <v>21</v>
      </c>
      <c r="T26" s="42">
        <f>IFERROR(R26/P26,"-")</f>
        <v>0.1547619047619</v>
      </c>
      <c r="U26" s="188">
        <f>IFERROR(J26/P26,"-")</f>
        <v>0</v>
      </c>
      <c r="V26" s="44">
        <f>SUM(V6:V25)</f>
        <v>21</v>
      </c>
      <c r="W26" s="42">
        <f>IFERROR(V26/P26,"-")</f>
        <v>0.25</v>
      </c>
      <c r="X26" s="183">
        <f>SUM(X6:X25)</f>
        <v>3718560</v>
      </c>
      <c r="Y26" s="183">
        <f>IFERROR(X26/P26,"-")</f>
        <v>44268.571428571</v>
      </c>
      <c r="Z26" s="183">
        <f>IFERROR(X26/V26,"-")</f>
        <v>177074.28571429</v>
      </c>
      <c r="AA26" s="183">
        <f>X26-J26</f>
        <v>3718560</v>
      </c>
      <c r="AB26" s="45" t="str">
        <f>X26/J26</f>
        <v>0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7"/>
    <mergeCell ref="J12:J17"/>
    <mergeCell ref="U12:U17"/>
    <mergeCell ref="AA12:AA17"/>
    <mergeCell ref="AB12:AB17"/>
    <mergeCell ref="A18:A23"/>
    <mergeCell ref="J18:J23"/>
    <mergeCell ref="U18:U23"/>
    <mergeCell ref="AA18:AA23"/>
    <mergeCell ref="AB18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114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29.760416666667</v>
      </c>
      <c r="B6" s="189" t="s">
        <v>115</v>
      </c>
      <c r="C6" s="189" t="s">
        <v>116</v>
      </c>
      <c r="D6" s="189" t="s">
        <v>117</v>
      </c>
      <c r="E6" s="189" t="s">
        <v>118</v>
      </c>
      <c r="F6" s="189" t="s">
        <v>65</v>
      </c>
      <c r="G6" s="88" t="s">
        <v>119</v>
      </c>
      <c r="H6" s="88" t="s">
        <v>120</v>
      </c>
      <c r="I6" s="88" t="s">
        <v>121</v>
      </c>
      <c r="J6" s="180">
        <v>96000</v>
      </c>
      <c r="K6" s="79">
        <v>28</v>
      </c>
      <c r="L6" s="79">
        <v>0</v>
      </c>
      <c r="M6" s="79">
        <v>63</v>
      </c>
      <c r="N6" s="89">
        <v>11</v>
      </c>
      <c r="O6" s="90">
        <v>2</v>
      </c>
      <c r="P6" s="91">
        <f>N6+O6</f>
        <v>13</v>
      </c>
      <c r="Q6" s="80">
        <f>IFERROR(P6/M6,"-")</f>
        <v>0.20634920634921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3000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2761000</v>
      </c>
      <c r="AB6" s="83">
        <f>SUM(X6:X7)/SUM(J6:J7)</f>
        <v>29.760416666667</v>
      </c>
      <c r="AC6" s="77"/>
      <c r="AD6" s="92">
        <v>3</v>
      </c>
      <c r="AE6" s="93">
        <f>IF(P6=0,"",IF(AD6=0,"",(AD6/P6)))</f>
        <v>0.23076923076923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4</v>
      </c>
      <c r="AN6" s="99">
        <f>IF(P6=0,"",IF(AM6=0,"",(AM6/P6)))</f>
        <v>0.30769230769231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0.076923076923077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0.23076923076923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0.076923076923077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0.076923076923077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122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80</v>
      </c>
      <c r="L7" s="79">
        <v>45</v>
      </c>
      <c r="M7" s="79">
        <v>40</v>
      </c>
      <c r="N7" s="89">
        <v>19</v>
      </c>
      <c r="O7" s="90">
        <v>0</v>
      </c>
      <c r="P7" s="91">
        <f>N7+O7</f>
        <v>19</v>
      </c>
      <c r="Q7" s="80">
        <f>IFERROR(P7/M7,"-")</f>
        <v>0.475</v>
      </c>
      <c r="R7" s="79">
        <v>2</v>
      </c>
      <c r="S7" s="79">
        <v>2</v>
      </c>
      <c r="T7" s="80">
        <f>IFERROR(R7/(P7),"-")</f>
        <v>0.10526315789474</v>
      </c>
      <c r="U7" s="186"/>
      <c r="V7" s="82">
        <v>3</v>
      </c>
      <c r="W7" s="80">
        <f>IF(P7=0,"-",V7/P7)</f>
        <v>0.15789473684211</v>
      </c>
      <c r="X7" s="185">
        <v>2857000</v>
      </c>
      <c r="Y7" s="186">
        <f>IFERROR(X7/P7,"-")</f>
        <v>150368.42105263</v>
      </c>
      <c r="Z7" s="186">
        <f>IFERROR(X7/V7,"-")</f>
        <v>952333.33333333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5</v>
      </c>
      <c r="AN7" s="99">
        <f>IF(P7=0,"",IF(AM7=0,"",(AM7/P7)))</f>
        <v>0.26315789473684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0.052631578947368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0.21052631578947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0.10526315789474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0.26315789473684</v>
      </c>
      <c r="BY7" s="126">
        <v>2</v>
      </c>
      <c r="BZ7" s="127">
        <f>IFERROR(BY7/BW7,"-")</f>
        <v>0.4</v>
      </c>
      <c r="CA7" s="128">
        <v>2852000</v>
      </c>
      <c r="CB7" s="129">
        <f>IFERROR(CA7/BW7,"-")</f>
        <v>570400</v>
      </c>
      <c r="CC7" s="130"/>
      <c r="CD7" s="130"/>
      <c r="CE7" s="130">
        <v>2</v>
      </c>
      <c r="CF7" s="131">
        <v>2</v>
      </c>
      <c r="CG7" s="132">
        <f>IF(P7=0,"",IF(CF7=0,"",(CF7/P7)))</f>
        <v>0.10526315789474</v>
      </c>
      <c r="CH7" s="133">
        <v>1</v>
      </c>
      <c r="CI7" s="134">
        <f>IFERROR(CH7/CF7,"-")</f>
        <v>0.5</v>
      </c>
      <c r="CJ7" s="135">
        <v>5000</v>
      </c>
      <c r="CK7" s="136">
        <f>IFERROR(CJ7/CF7,"-")</f>
        <v>2500</v>
      </c>
      <c r="CL7" s="137">
        <v>1</v>
      </c>
      <c r="CM7" s="137"/>
      <c r="CN7" s="137"/>
      <c r="CO7" s="138">
        <v>3</v>
      </c>
      <c r="CP7" s="139">
        <v>2857000</v>
      </c>
      <c r="CQ7" s="139">
        <v>2848000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29.760416666667</v>
      </c>
      <c r="B10" s="39"/>
      <c r="C10" s="39"/>
      <c r="D10" s="39"/>
      <c r="E10" s="39"/>
      <c r="F10" s="39"/>
      <c r="G10" s="40" t="s">
        <v>123</v>
      </c>
      <c r="H10" s="40"/>
      <c r="I10" s="40"/>
      <c r="J10" s="183">
        <f>SUM(J6:J9)</f>
        <v>96000</v>
      </c>
      <c r="K10" s="41">
        <f>SUM(K6:K9)</f>
        <v>108</v>
      </c>
      <c r="L10" s="41">
        <f>SUM(L6:L9)</f>
        <v>45</v>
      </c>
      <c r="M10" s="41">
        <f>SUM(M6:M9)</f>
        <v>103</v>
      </c>
      <c r="N10" s="41">
        <f>SUM(N6:N9)</f>
        <v>30</v>
      </c>
      <c r="O10" s="41">
        <f>SUM(O6:O9)</f>
        <v>2</v>
      </c>
      <c r="P10" s="41">
        <f>SUM(P6:P9)</f>
        <v>32</v>
      </c>
      <c r="Q10" s="42">
        <f>IFERROR(P10/M10,"-")</f>
        <v>0.31067961165049</v>
      </c>
      <c r="R10" s="76">
        <f>SUM(R6:R9)</f>
        <v>2</v>
      </c>
      <c r="S10" s="76">
        <f>SUM(S6:S9)</f>
        <v>3</v>
      </c>
      <c r="T10" s="42">
        <f>IFERROR(R10/P10,"-")</f>
        <v>0.0625</v>
      </c>
      <c r="U10" s="188">
        <f>IFERROR(J10/P10,"-")</f>
        <v>3000</v>
      </c>
      <c r="V10" s="44">
        <f>SUM(V6:V9)</f>
        <v>3</v>
      </c>
      <c r="W10" s="42">
        <f>IFERROR(V10/P10,"-")</f>
        <v>0.09375</v>
      </c>
      <c r="X10" s="183">
        <f>SUM(X6:X9)</f>
        <v>2857000</v>
      </c>
      <c r="Y10" s="183">
        <f>IFERROR(X10/P10,"-")</f>
        <v>89281.25</v>
      </c>
      <c r="Z10" s="183">
        <f>IFERROR(X10/V10,"-")</f>
        <v>952333.33333333</v>
      </c>
      <c r="AA10" s="183">
        <f>X10-J10</f>
        <v>2761000</v>
      </c>
      <c r="AB10" s="45">
        <f>X10/J10</f>
        <v>29.760416666667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124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0.29333333333333</v>
      </c>
      <c r="B6" s="189" t="s">
        <v>125</v>
      </c>
      <c r="C6" s="189" t="s">
        <v>126</v>
      </c>
      <c r="D6" s="189" t="s">
        <v>127</v>
      </c>
      <c r="E6" s="189" t="s">
        <v>128</v>
      </c>
      <c r="F6" s="189" t="s">
        <v>65</v>
      </c>
      <c r="G6" s="88" t="s">
        <v>129</v>
      </c>
      <c r="H6" s="88" t="s">
        <v>130</v>
      </c>
      <c r="I6" s="88" t="s">
        <v>121</v>
      </c>
      <c r="J6" s="180">
        <v>150000</v>
      </c>
      <c r="K6" s="79">
        <v>60</v>
      </c>
      <c r="L6" s="79">
        <v>0</v>
      </c>
      <c r="M6" s="79">
        <v>345</v>
      </c>
      <c r="N6" s="89">
        <v>22</v>
      </c>
      <c r="O6" s="90">
        <v>1</v>
      </c>
      <c r="P6" s="91">
        <f>N6+O6</f>
        <v>23</v>
      </c>
      <c r="Q6" s="80">
        <f>IFERROR(P6/M6,"-")</f>
        <v>0.066666666666667</v>
      </c>
      <c r="R6" s="79">
        <v>0</v>
      </c>
      <c r="S6" s="79">
        <v>11</v>
      </c>
      <c r="T6" s="80">
        <f>IFERROR(R6/(P6),"-")</f>
        <v>0</v>
      </c>
      <c r="U6" s="186">
        <f>IFERROR(J6/SUM(N6:O7),"-")</f>
        <v>1685.393258427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-106000</v>
      </c>
      <c r="AB6" s="83">
        <f>SUM(X6:X7)/SUM(J6:J7)</f>
        <v>0.29333333333333</v>
      </c>
      <c r="AC6" s="77"/>
      <c r="AD6" s="92">
        <v>3</v>
      </c>
      <c r="AE6" s="93">
        <f>IF(P6=0,"",IF(AD6=0,"",(AD6/P6)))</f>
        <v>0.1304347826087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10</v>
      </c>
      <c r="AN6" s="99">
        <f>IF(P6=0,"",IF(AM6=0,"",(AM6/P6)))</f>
        <v>0.43478260869565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0.1304347826087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0.1304347826087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0.17391304347826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131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177</v>
      </c>
      <c r="L7" s="79">
        <v>118</v>
      </c>
      <c r="M7" s="79">
        <v>27</v>
      </c>
      <c r="N7" s="89">
        <v>66</v>
      </c>
      <c r="O7" s="90">
        <v>0</v>
      </c>
      <c r="P7" s="91">
        <f>N7+O7</f>
        <v>66</v>
      </c>
      <c r="Q7" s="80">
        <f>IFERROR(P7/M7,"-")</f>
        <v>2.4444444444444</v>
      </c>
      <c r="R7" s="79">
        <v>3</v>
      </c>
      <c r="S7" s="79">
        <v>13</v>
      </c>
      <c r="T7" s="80">
        <f>IFERROR(R7/(P7),"-")</f>
        <v>0.045454545454545</v>
      </c>
      <c r="U7" s="186"/>
      <c r="V7" s="82">
        <v>2</v>
      </c>
      <c r="W7" s="80">
        <f>IF(P7=0,"-",V7/P7)</f>
        <v>0.03030303030303</v>
      </c>
      <c r="X7" s="185">
        <v>44000</v>
      </c>
      <c r="Y7" s="186">
        <f>IFERROR(X7/P7,"-")</f>
        <v>666.66666666667</v>
      </c>
      <c r="Z7" s="186">
        <f>IFERROR(X7/V7,"-")</f>
        <v>22000</v>
      </c>
      <c r="AA7" s="180"/>
      <c r="AB7" s="83"/>
      <c r="AC7" s="77"/>
      <c r="AD7" s="92">
        <v>2</v>
      </c>
      <c r="AE7" s="93">
        <f>IF(P7=0,"",IF(AD7=0,"",(AD7/P7)))</f>
        <v>0.03030303030303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14</v>
      </c>
      <c r="AN7" s="99">
        <f>IF(P7=0,"",IF(AM7=0,"",(AM7/P7)))</f>
        <v>0.21212121212121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10</v>
      </c>
      <c r="AW7" s="105">
        <f>IF(P7=0,"",IF(AV7=0,"",(AV7/P7)))</f>
        <v>0.15151515151515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10</v>
      </c>
      <c r="BF7" s="111">
        <f>IF(P7=0,"",IF(BE7=0,"",(BE7/P7)))</f>
        <v>0.15151515151515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14</v>
      </c>
      <c r="BO7" s="118">
        <f>IF(P7=0,"",IF(BN7=0,"",(BN7/P7)))</f>
        <v>0.21212121212121</v>
      </c>
      <c r="BP7" s="119">
        <v>1</v>
      </c>
      <c r="BQ7" s="120">
        <f>IFERROR(BP7/BN7,"-")</f>
        <v>0.071428571428571</v>
      </c>
      <c r="BR7" s="121">
        <v>40000</v>
      </c>
      <c r="BS7" s="122">
        <f>IFERROR(BR7/BN7,"-")</f>
        <v>2857.1428571429</v>
      </c>
      <c r="BT7" s="123"/>
      <c r="BU7" s="123"/>
      <c r="BV7" s="123">
        <v>1</v>
      </c>
      <c r="BW7" s="124">
        <v>12</v>
      </c>
      <c r="BX7" s="125">
        <f>IF(P7=0,"",IF(BW7=0,"",(BW7/P7)))</f>
        <v>0.18181818181818</v>
      </c>
      <c r="BY7" s="126">
        <v>1</v>
      </c>
      <c r="BZ7" s="127">
        <f>IFERROR(BY7/BW7,"-")</f>
        <v>0.083333333333333</v>
      </c>
      <c r="CA7" s="128">
        <v>4000</v>
      </c>
      <c r="CB7" s="129">
        <f>IFERROR(CA7/BW7,"-")</f>
        <v>333.33333333333</v>
      </c>
      <c r="CC7" s="130"/>
      <c r="CD7" s="130">
        <v>1</v>
      </c>
      <c r="CE7" s="130"/>
      <c r="CF7" s="131">
        <v>4</v>
      </c>
      <c r="CG7" s="132">
        <f>IF(P7=0,"",IF(CF7=0,"",(CF7/P7)))</f>
        <v>0.060606060606061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44000</v>
      </c>
      <c r="CQ7" s="139">
        <v>40000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0.29333333333333</v>
      </c>
      <c r="B10" s="39"/>
      <c r="C10" s="39"/>
      <c r="D10" s="39"/>
      <c r="E10" s="39"/>
      <c r="F10" s="39"/>
      <c r="G10" s="40" t="s">
        <v>132</v>
      </c>
      <c r="H10" s="40"/>
      <c r="I10" s="40"/>
      <c r="J10" s="183">
        <f>SUM(J6:J9)</f>
        <v>150000</v>
      </c>
      <c r="K10" s="41">
        <f>SUM(K6:K9)</f>
        <v>237</v>
      </c>
      <c r="L10" s="41">
        <f>SUM(L6:L9)</f>
        <v>118</v>
      </c>
      <c r="M10" s="41">
        <f>SUM(M6:M9)</f>
        <v>372</v>
      </c>
      <c r="N10" s="41">
        <f>SUM(N6:N9)</f>
        <v>88</v>
      </c>
      <c r="O10" s="41">
        <f>SUM(O6:O9)</f>
        <v>1</v>
      </c>
      <c r="P10" s="41">
        <f>SUM(P6:P9)</f>
        <v>89</v>
      </c>
      <c r="Q10" s="42">
        <f>IFERROR(P10/M10,"-")</f>
        <v>0.23924731182796</v>
      </c>
      <c r="R10" s="76">
        <f>SUM(R6:R9)</f>
        <v>3</v>
      </c>
      <c r="S10" s="76">
        <f>SUM(S6:S9)</f>
        <v>24</v>
      </c>
      <c r="T10" s="42">
        <f>IFERROR(R10/P10,"-")</f>
        <v>0.033707865168539</v>
      </c>
      <c r="U10" s="188">
        <f>IFERROR(J10/P10,"-")</f>
        <v>1685.393258427</v>
      </c>
      <c r="V10" s="44">
        <f>SUM(V6:V9)</f>
        <v>2</v>
      </c>
      <c r="W10" s="42">
        <f>IFERROR(V10/P10,"-")</f>
        <v>0.02247191011236</v>
      </c>
      <c r="X10" s="183">
        <f>SUM(X6:X9)</f>
        <v>44000</v>
      </c>
      <c r="Y10" s="183">
        <f>IFERROR(X10/P10,"-")</f>
        <v>494.38202247191</v>
      </c>
      <c r="Z10" s="183">
        <f>IFERROR(X10/V10,"-")</f>
        <v>22000</v>
      </c>
      <c r="AA10" s="183">
        <f>X10-J10</f>
        <v>-106000</v>
      </c>
      <c r="AB10" s="45">
        <f>X10/J10</f>
        <v>0.29333333333333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