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<sst xmlns="http://schemas.openxmlformats.org/spreadsheetml/2006/main" uniqueCount="133">
  <si>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</si>
  <si>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</si>
  <si>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</si>
  <si>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</si>
  <si>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</si>
  <si>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</si>
  <si>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</si>
  <si>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</si>
  <si>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</si>
  <si>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</si>
  <si>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</si>
  <si>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</si>
  <si>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</si>
  <si>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</si>
  <si>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</si>
  <si>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</si>
  <si>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</si>
  <si>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</si>
  <si>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</si>
  <si>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</si>
  <si>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</si>
  <si>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</si>
  <si>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</si>
  <si>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</si>
  <si>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</si>
  <si>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08月</t>
  </si>
  <si>
    <t>りんご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</si>
  <si>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</si>
  <si>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</si>
  <si>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</si>
  <si>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</si>
  <si>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</si>
  <si>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</si>
  <si>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</si>
  <si>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</si>
  <si>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</si>
  <si>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</si>
  <si>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</si>
  <si>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</si>
  <si>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</si>
  <si>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</si>
  <si>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</si>
  <si>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</si>
  <si>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</si>
  <si>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</si>
  <si>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</si>
  <si>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</si>
  <si>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</si>
  <si>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</si>
  <si>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</si>
  <si>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</si>
  <si>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</si>
  <si>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</si>
  <si>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</si>
  <si>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</si>
  <si>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</si>
  <si>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</si>
  <si>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</si>
  <si>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</si>
  <si>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</si>
  <si>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</si>
  <si>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ks466</t>
  </si>
  <si>
    <t>①大正版（栗山絵麻）</t>
  </si>
  <si>
    <t>178「日帰り出会い」</t>
  </si>
  <si>
    <t>TOP</t>
  </si>
  <si>
    <t>スポニチ関西</t>
  </si>
  <si>
    <t>半2段つかみ20段保証</t>
  </si>
  <si>
    <t>20段保証</t>
  </si>
  <si>
    <t>ks467</t>
  </si>
  <si>
    <t>②旧デイリー風（栗山絵麻）</t>
  </si>
  <si>
    <t>179「おめでとうございます。あなたは本物の出会いサイトに出会いました！」</t>
  </si>
  <si>
    <t>ks468</t>
  </si>
  <si>
    <t>③求人風（栗山絵麻）</t>
  </si>
  <si>
    <t>180「出会い不足解消に〇〇」</t>
  </si>
  <si>
    <t>ks469</t>
  </si>
  <si>
    <t>No.1誤解版（栗山絵麻）</t>
  </si>
  <si>
    <t>新カップルが続々登場！</t>
  </si>
  <si>
    <t>ks470</t>
  </si>
  <si>
    <t>(空電共通)</t>
  </si>
  <si>
    <t>空電</t>
  </si>
  <si>
    <t>ks471</t>
  </si>
  <si>
    <t>①右女3（栗山絵麻）</t>
  </si>
  <si>
    <t>欲しい、欲しい、欲しい！</t>
  </si>
  <si>
    <t>ニッカン関西</t>
  </si>
  <si>
    <t>半2段つかみ10段保証</t>
  </si>
  <si>
    <t>1～10日</t>
  </si>
  <si>
    <t>ks472</t>
  </si>
  <si>
    <t>日本の出会い系番付第1位に推薦します</t>
  </si>
  <si>
    <t>11～20日</t>
  </si>
  <si>
    <t>ks473</t>
  </si>
  <si>
    <t>もう50代の熟女だけど</t>
  </si>
  <si>
    <t>21～31日</t>
  </si>
  <si>
    <t>ks474</t>
  </si>
  <si>
    <t>ks475</t>
  </si>
  <si>
    <t>右女9（栗山絵麻）</t>
  </si>
  <si>
    <t>学生いませんギャルもいません熟女熟女熟女熟女</t>
  </si>
  <si>
    <t>サンスポ関東</t>
  </si>
  <si>
    <t>1C終面全5段</t>
  </si>
  <si>
    <t>8月29日(日)</t>
  </si>
  <si>
    <t>ks476</t>
  </si>
  <si>
    <t>ks477</t>
  </si>
  <si>
    <t>サンスポ関西</t>
  </si>
  <si>
    <t>8月27日(金)</t>
  </si>
  <si>
    <t>ks478</t>
  </si>
  <si>
    <t>ks479</t>
  </si>
  <si>
    <t>デイリースポーツ関西</t>
  </si>
  <si>
    <t>4C終面全5段</t>
  </si>
  <si>
    <t>ks480</t>
  </si>
  <si>
    <t>ks481</t>
  </si>
  <si>
    <t>デリヘル版（栗山絵麻）</t>
  </si>
  <si>
    <t>もし出会系大賞があったらこのサイトが受賞しているでしょう</t>
  </si>
  <si>
    <t>スポニチ関東 アダルト面対向</t>
  </si>
  <si>
    <t>全5段</t>
  </si>
  <si>
    <t>8月06日(金)</t>
  </si>
  <si>
    <t>ks482</t>
  </si>
  <si>
    <t>ks483</t>
  </si>
  <si>
    <t>8月13日(金)</t>
  </si>
  <si>
    <t>ks484</t>
  </si>
  <si>
    <t>ks485</t>
  </si>
  <si>
    <t>九スポ</t>
  </si>
  <si>
    <t>記事枠</t>
  </si>
  <si>
    <t>8月01日(日)</t>
  </si>
  <si>
    <t>ks486</t>
  </si>
  <si>
    <t>新聞 TOTAL</t>
  </si>
  <si>
    <t>●雑誌 広告</t>
  </si>
  <si>
    <t>rz041</t>
  </si>
  <si>
    <t>日本ジャーナル出版</t>
  </si>
  <si>
    <t>サプリ版2（栗山絵麻）</t>
  </si>
  <si>
    <t>週刊実話</t>
  </si>
  <si>
    <t>表4</t>
  </si>
  <si>
    <t>8月04日(水)</t>
  </si>
  <si>
    <t>rz042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</si>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</sst>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21</v>
      </c>
      <c r="D6" s="180">
        <v>1392000</v>
      </c>
      <c r="E6" s="79">
        <v>637</v>
      </c>
      <c r="F6" s="79">
        <v>259</v>
      </c>
      <c r="G6" s="79">
        <v>1182</v>
      </c>
      <c r="H6" s="89">
        <v>120</v>
      </c>
      <c r="I6" s="90">
        <v>2</v>
      </c>
      <c r="J6" s="143">
        <f>H6+I6</f>
        <v>122</v>
      </c>
      <c r="K6" s="80">
        <f>IFERROR(J6/G6,"-")</f>
        <v>0.10321489001692</v>
      </c>
      <c r="L6" s="79">
        <v>7</v>
      </c>
      <c r="M6" s="79">
        <v>43</v>
      </c>
      <c r="N6" s="80">
        <f>IFERROR(L6/J6,"-")</f>
        <v>0.057377049180328</v>
      </c>
      <c r="O6" s="81">
        <f>IFERROR(D6/J6,"-")</f>
        <v>11409.836065574</v>
      </c>
      <c r="P6" s="82">
        <v>15</v>
      </c>
      <c r="Q6" s="80">
        <f>IFERROR(P6/J6,"-")</f>
        <v>0.12295081967213</v>
      </c>
      <c r="R6" s="185">
        <v>2433560</v>
      </c>
      <c r="S6" s="186">
        <f>IFERROR(R6/J6,"-")</f>
        <v>19947.213114754</v>
      </c>
      <c r="T6" s="186">
        <f>IFERROR(R6/P6,"-")</f>
        <v>162237.33333333</v>
      </c>
      <c r="U6" s="180">
        <f>IFERROR(R6-D6,"-")</f>
        <v>1041560</v>
      </c>
      <c r="V6" s="83">
        <f>R6/D6</f>
        <v>1.7482471264368</v>
      </c>
      <c r="W6" s="77"/>
      <c r="X6" s="142"/>
    </row>
    <row r="7" spans="1:24">
      <c r="A7" s="78"/>
      <c r="B7" s="84" t="s">
        <v>24</v>
      </c>
      <c r="C7" s="84">
        <v>2</v>
      </c>
      <c r="D7" s="180">
        <v>444000</v>
      </c>
      <c r="E7" s="79">
        <v>312</v>
      </c>
      <c r="F7" s="79">
        <v>123</v>
      </c>
      <c r="G7" s="79">
        <v>333</v>
      </c>
      <c r="H7" s="89">
        <v>69</v>
      </c>
      <c r="I7" s="90">
        <v>0</v>
      </c>
      <c r="J7" s="143">
        <f>H7+I7</f>
        <v>69</v>
      </c>
      <c r="K7" s="80">
        <f>IFERROR(J7/G7,"-")</f>
        <v>0.20720720720721</v>
      </c>
      <c r="L7" s="79">
        <v>6</v>
      </c>
      <c r="M7" s="79">
        <v>16</v>
      </c>
      <c r="N7" s="80">
        <f>IFERROR(L7/J7,"-")</f>
        <v>0.08695652173913</v>
      </c>
      <c r="O7" s="81">
        <f>IFERROR(D7/J7,"-")</f>
        <v>6434.7826086957</v>
      </c>
      <c r="P7" s="82">
        <v>16</v>
      </c>
      <c r="Q7" s="80">
        <f>IFERROR(P7/J7,"-")</f>
        <v>0.23188405797101</v>
      </c>
      <c r="R7" s="185">
        <v>2189040</v>
      </c>
      <c r="S7" s="186">
        <f>IFERROR(R7/J7,"-")</f>
        <v>31725.217391304</v>
      </c>
      <c r="T7" s="186">
        <f>IFERROR(R7/P7,"-")</f>
        <v>136815</v>
      </c>
      <c r="U7" s="180">
        <f>IFERROR(R7-D7,"-")</f>
        <v>1745040</v>
      </c>
      <c r="V7" s="83">
        <f>R7/D7</f>
        <v>4.9302702702703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1836000</v>
      </c>
      <c r="E10" s="41">
        <f>SUM(E6:E8)</f>
        <v>949</v>
      </c>
      <c r="F10" s="41">
        <f>SUM(F6:F8)</f>
        <v>382</v>
      </c>
      <c r="G10" s="41">
        <f>SUM(G6:G8)</f>
        <v>1515</v>
      </c>
      <c r="H10" s="41">
        <f>SUM(H6:H8)</f>
        <v>189</v>
      </c>
      <c r="I10" s="41">
        <f>SUM(I6:I8)</f>
        <v>2</v>
      </c>
      <c r="J10" s="41">
        <f>SUM(J6:J8)</f>
        <v>191</v>
      </c>
      <c r="K10" s="42">
        <f>IFERROR(J10/G10,"-")</f>
        <v>0.12607260726073</v>
      </c>
      <c r="L10" s="76">
        <f>SUM(L6:L8)</f>
        <v>13</v>
      </c>
      <c r="M10" s="76">
        <f>SUM(M6:M8)</f>
        <v>59</v>
      </c>
      <c r="N10" s="42">
        <f>IFERROR(L10/J10,"-")</f>
        <v>0.068062827225131</v>
      </c>
      <c r="O10" s="43">
        <f>IFERROR(D10/J10,"-")</f>
        <v>9612.5654450262</v>
      </c>
      <c r="P10" s="44">
        <f>SUM(P6:P8)</f>
        <v>31</v>
      </c>
      <c r="Q10" s="42">
        <f>IFERROR(P10/J10,"-")</f>
        <v>0.16230366492147</v>
      </c>
      <c r="R10" s="183">
        <f>SUM(R6:R8)</f>
        <v>4622600</v>
      </c>
      <c r="S10" s="183">
        <f>IFERROR(R10/J10,"-")</f>
        <v>24202.094240838</v>
      </c>
      <c r="T10" s="183">
        <f>IFERROR(P10/P10,"-")</f>
        <v>1</v>
      </c>
      <c r="U10" s="183">
        <f>SUM(U6:U8)</f>
        <v>2786600</v>
      </c>
      <c r="V10" s="45">
        <f>IFERROR(R10/D10,"-")</f>
        <v>2.5177559912854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0.11458333333333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 t="s">
        <v>67</v>
      </c>
      <c r="J6" s="180">
        <v>480000</v>
      </c>
      <c r="K6" s="79">
        <v>39</v>
      </c>
      <c r="L6" s="79">
        <v>0</v>
      </c>
      <c r="M6" s="79">
        <v>149</v>
      </c>
      <c r="N6" s="89">
        <v>6</v>
      </c>
      <c r="O6" s="90">
        <v>0</v>
      </c>
      <c r="P6" s="91">
        <f>N6+O6</f>
        <v>6</v>
      </c>
      <c r="Q6" s="80">
        <f>IFERROR(P6/M6,"-")</f>
        <v>0.040268456375839</v>
      </c>
      <c r="R6" s="79">
        <v>0</v>
      </c>
      <c r="S6" s="79">
        <v>1</v>
      </c>
      <c r="T6" s="80">
        <f>IFERROR(R6/(P6),"-")</f>
        <v>0</v>
      </c>
      <c r="U6" s="186">
        <f>IFERROR(J6/SUM(N6:O10),"-")</f>
        <v>12631.578947368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SUM(X6:X10)-SUM(J6:J10)</f>
        <v>-425000</v>
      </c>
      <c r="AB6" s="83">
        <f>SUM(X6:X10)/SUM(J6:J10)</f>
        <v>0.11458333333333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0.16666666666667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0.33333333333333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0.16666666666667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69</v>
      </c>
      <c r="E7" s="189" t="s">
        <v>70</v>
      </c>
      <c r="F7" s="189" t="s">
        <v>64</v>
      </c>
      <c r="G7" s="88"/>
      <c r="H7" s="88" t="s">
        <v>66</v>
      </c>
      <c r="I7" s="88"/>
      <c r="J7" s="180"/>
      <c r="K7" s="79">
        <v>5</v>
      </c>
      <c r="L7" s="79">
        <v>0</v>
      </c>
      <c r="M7" s="79">
        <v>67</v>
      </c>
      <c r="N7" s="89">
        <v>1</v>
      </c>
      <c r="O7" s="90">
        <v>0</v>
      </c>
      <c r="P7" s="91">
        <f>N7+O7</f>
        <v>1</v>
      </c>
      <c r="Q7" s="80">
        <f>IFERROR(P7/M7,"-")</f>
        <v>0.014925373134328</v>
      </c>
      <c r="R7" s="79">
        <v>0</v>
      </c>
      <c r="S7" s="79">
        <v>0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72</v>
      </c>
      <c r="E8" s="189" t="s">
        <v>73</v>
      </c>
      <c r="F8" s="189" t="s">
        <v>64</v>
      </c>
      <c r="G8" s="88"/>
      <c r="H8" s="88" t="s">
        <v>66</v>
      </c>
      <c r="I8" s="88"/>
      <c r="J8" s="180"/>
      <c r="K8" s="79">
        <v>26</v>
      </c>
      <c r="L8" s="79">
        <v>0</v>
      </c>
      <c r="M8" s="79">
        <v>85</v>
      </c>
      <c r="N8" s="89">
        <v>5</v>
      </c>
      <c r="O8" s="90">
        <v>0</v>
      </c>
      <c r="P8" s="91">
        <f>N8+O8</f>
        <v>5</v>
      </c>
      <c r="Q8" s="80">
        <f>IFERROR(P8/M8,"-")</f>
        <v>0.058823529411765</v>
      </c>
      <c r="R8" s="79">
        <v>0</v>
      </c>
      <c r="S8" s="79">
        <v>2</v>
      </c>
      <c r="T8" s="80">
        <f>IFERROR(R8/(P8),"-")</f>
        <v>0</v>
      </c>
      <c r="U8" s="186"/>
      <c r="V8" s="82">
        <v>1</v>
      </c>
      <c r="W8" s="80">
        <f>IF(P8=0,"-",V8/P8)</f>
        <v>0.2</v>
      </c>
      <c r="X8" s="185">
        <v>9000</v>
      </c>
      <c r="Y8" s="186">
        <f>IFERROR(X8/P8,"-")</f>
        <v>1800</v>
      </c>
      <c r="Z8" s="186">
        <f>IFERROR(X8/V8,"-")</f>
        <v>9000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1</v>
      </c>
      <c r="AW8" s="105">
        <f>IF(P8=0,"",IF(AV8=0,"",(AV8/P8)))</f>
        <v>0.2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0.2</v>
      </c>
      <c r="BY8" s="126">
        <v>1</v>
      </c>
      <c r="BZ8" s="127">
        <f>IFERROR(BY8/BW8,"-")</f>
        <v>1</v>
      </c>
      <c r="CA8" s="128">
        <v>9000</v>
      </c>
      <c r="CB8" s="129">
        <f>IFERROR(CA8/BW8,"-")</f>
        <v>9000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9000</v>
      </c>
      <c r="CQ8" s="139">
        <v>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75</v>
      </c>
      <c r="E9" s="189" t="s">
        <v>76</v>
      </c>
      <c r="F9" s="189" t="s">
        <v>64</v>
      </c>
      <c r="G9" s="88"/>
      <c r="H9" s="88" t="s">
        <v>66</v>
      </c>
      <c r="I9" s="88"/>
      <c r="J9" s="180"/>
      <c r="K9" s="79">
        <v>20</v>
      </c>
      <c r="L9" s="79">
        <v>0</v>
      </c>
      <c r="M9" s="79">
        <v>85</v>
      </c>
      <c r="N9" s="89">
        <v>8</v>
      </c>
      <c r="O9" s="90">
        <v>0</v>
      </c>
      <c r="P9" s="91">
        <f>N9+O9</f>
        <v>8</v>
      </c>
      <c r="Q9" s="80">
        <f>IFERROR(P9/M9,"-")</f>
        <v>0.094117647058824</v>
      </c>
      <c r="R9" s="79">
        <v>1</v>
      </c>
      <c r="S9" s="79">
        <v>3</v>
      </c>
      <c r="T9" s="80">
        <f>IFERROR(R9/(P9),"-")</f>
        <v>0.125</v>
      </c>
      <c r="U9" s="186"/>
      <c r="V9" s="82">
        <v>1</v>
      </c>
      <c r="W9" s="80">
        <f>IF(P9=0,"-",V9/P9)</f>
        <v>0.125</v>
      </c>
      <c r="X9" s="185">
        <v>26000</v>
      </c>
      <c r="Y9" s="186">
        <f>IFERROR(X9/P9,"-")</f>
        <v>3250</v>
      </c>
      <c r="Z9" s="186">
        <f>IFERROR(X9/V9,"-")</f>
        <v>26000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0.25</v>
      </c>
      <c r="BG9" s="110">
        <v>1</v>
      </c>
      <c r="BH9" s="112">
        <f>IFERROR(BG9/BE9,"-")</f>
        <v>0.5</v>
      </c>
      <c r="BI9" s="113">
        <v>26000</v>
      </c>
      <c r="BJ9" s="114">
        <f>IFERROR(BI9/BE9,"-")</f>
        <v>13000</v>
      </c>
      <c r="BK9" s="115"/>
      <c r="BL9" s="115"/>
      <c r="BM9" s="115">
        <v>1</v>
      </c>
      <c r="BN9" s="117">
        <v>5</v>
      </c>
      <c r="BO9" s="118">
        <f>IF(P9=0,"",IF(BN9=0,"",(BN9/P9)))</f>
        <v>0.625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0.125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26000</v>
      </c>
      <c r="CQ9" s="139">
        <v>26000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77</v>
      </c>
      <c r="C10" s="189"/>
      <c r="D10" s="189" t="s">
        <v>78</v>
      </c>
      <c r="E10" s="189" t="s">
        <v>78</v>
      </c>
      <c r="F10" s="189" t="s">
        <v>79</v>
      </c>
      <c r="G10" s="88"/>
      <c r="H10" s="88"/>
      <c r="I10" s="88"/>
      <c r="J10" s="180"/>
      <c r="K10" s="79">
        <v>146</v>
      </c>
      <c r="L10" s="79">
        <v>101</v>
      </c>
      <c r="M10" s="79">
        <v>92</v>
      </c>
      <c r="N10" s="89">
        <v>17</v>
      </c>
      <c r="O10" s="90">
        <v>1</v>
      </c>
      <c r="P10" s="91">
        <f>N10+O10</f>
        <v>18</v>
      </c>
      <c r="Q10" s="80">
        <f>IFERROR(P10/M10,"-")</f>
        <v>0.19565217391304</v>
      </c>
      <c r="R10" s="79">
        <v>3</v>
      </c>
      <c r="S10" s="79">
        <v>3</v>
      </c>
      <c r="T10" s="80">
        <f>IFERROR(R10/(P10),"-")</f>
        <v>0.16666666666667</v>
      </c>
      <c r="U10" s="186"/>
      <c r="V10" s="82">
        <v>4</v>
      </c>
      <c r="W10" s="80">
        <f>IF(P10=0,"-",V10/P10)</f>
        <v>0.22222222222222</v>
      </c>
      <c r="X10" s="185">
        <v>20000</v>
      </c>
      <c r="Y10" s="186">
        <f>IFERROR(X10/P10,"-")</f>
        <v>1111.1111111111</v>
      </c>
      <c r="Z10" s="186">
        <f>IFERROR(X10/V10,"-")</f>
        <v>5000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3</v>
      </c>
      <c r="BF10" s="111">
        <f>IF(P10=0,"",IF(BE10=0,"",(BE10/P10)))</f>
        <v>0.16666666666667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0.16666666666667</v>
      </c>
      <c r="BP10" s="119">
        <v>2</v>
      </c>
      <c r="BQ10" s="120">
        <f>IFERROR(BP10/BN10,"-")</f>
        <v>0.66666666666667</v>
      </c>
      <c r="BR10" s="121">
        <v>15000</v>
      </c>
      <c r="BS10" s="122">
        <f>IFERROR(BR10/BN10,"-")</f>
        <v>5000</v>
      </c>
      <c r="BT10" s="123">
        <v>1</v>
      </c>
      <c r="BU10" s="123"/>
      <c r="BV10" s="123">
        <v>1</v>
      </c>
      <c r="BW10" s="124">
        <v>10</v>
      </c>
      <c r="BX10" s="125">
        <f>IF(P10=0,"",IF(BW10=0,"",(BW10/P10)))</f>
        <v>0.55555555555556</v>
      </c>
      <c r="BY10" s="126">
        <v>2</v>
      </c>
      <c r="BZ10" s="127">
        <f>IFERROR(BY10/BW10,"-")</f>
        <v>0.2</v>
      </c>
      <c r="CA10" s="128">
        <v>5000</v>
      </c>
      <c r="CB10" s="129">
        <f>IFERROR(CA10/BW10,"-")</f>
        <v>500</v>
      </c>
      <c r="CC10" s="130">
        <v>2</v>
      </c>
      <c r="CD10" s="130"/>
      <c r="CE10" s="130"/>
      <c r="CF10" s="131">
        <v>2</v>
      </c>
      <c r="CG10" s="132">
        <f>IF(P10=0,"",IF(CF10=0,"",(CF10/P10)))</f>
        <v>0.11111111111111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4</v>
      </c>
      <c r="CP10" s="139">
        <v>20000</v>
      </c>
      <c r="CQ10" s="139">
        <v>12000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2.0192307692308</v>
      </c>
      <c r="B11" s="189" t="s">
        <v>80</v>
      </c>
      <c r="C11" s="189"/>
      <c r="D11" s="189" t="s">
        <v>81</v>
      </c>
      <c r="E11" s="189" t="s">
        <v>82</v>
      </c>
      <c r="F11" s="189" t="s">
        <v>64</v>
      </c>
      <c r="G11" s="88" t="s">
        <v>83</v>
      </c>
      <c r="H11" s="88" t="s">
        <v>84</v>
      </c>
      <c r="I11" s="88" t="s">
        <v>85</v>
      </c>
      <c r="J11" s="180">
        <v>312000</v>
      </c>
      <c r="K11" s="79">
        <v>12</v>
      </c>
      <c r="L11" s="79">
        <v>0</v>
      </c>
      <c r="M11" s="79">
        <v>27</v>
      </c>
      <c r="N11" s="89">
        <v>2</v>
      </c>
      <c r="O11" s="90">
        <v>0</v>
      </c>
      <c r="P11" s="91">
        <f>N11+O11</f>
        <v>2</v>
      </c>
      <c r="Q11" s="80">
        <f>IFERROR(P11/M11,"-")</f>
        <v>0.074074074074074</v>
      </c>
      <c r="R11" s="79">
        <v>0</v>
      </c>
      <c r="S11" s="79">
        <v>1</v>
      </c>
      <c r="T11" s="80">
        <f>IFERROR(R11/(P11),"-")</f>
        <v>0</v>
      </c>
      <c r="U11" s="186">
        <f>IFERROR(J11/SUM(N11:O14),"-")</f>
        <v>12480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SUM(X11:X14)-SUM(J11:J14)</f>
        <v>318000</v>
      </c>
      <c r="AB11" s="83">
        <f>SUM(X11:X14)/SUM(J11:J14)</f>
        <v>2.0192307692308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86</v>
      </c>
      <c r="C12" s="189"/>
      <c r="D12" s="189" t="s">
        <v>69</v>
      </c>
      <c r="E12" s="189" t="s">
        <v>87</v>
      </c>
      <c r="F12" s="189" t="s">
        <v>64</v>
      </c>
      <c r="G12" s="88"/>
      <c r="H12" s="88" t="s">
        <v>84</v>
      </c>
      <c r="I12" s="88" t="s">
        <v>88</v>
      </c>
      <c r="J12" s="180"/>
      <c r="K12" s="79">
        <v>18</v>
      </c>
      <c r="L12" s="79">
        <v>0</v>
      </c>
      <c r="M12" s="79">
        <v>81</v>
      </c>
      <c r="N12" s="89">
        <v>10</v>
      </c>
      <c r="O12" s="90">
        <v>0</v>
      </c>
      <c r="P12" s="91">
        <f>N12+O12</f>
        <v>10</v>
      </c>
      <c r="Q12" s="80">
        <f>IFERROR(P12/M12,"-")</f>
        <v>0.12345679012346</v>
      </c>
      <c r="R12" s="79">
        <v>0</v>
      </c>
      <c r="S12" s="79">
        <v>6</v>
      </c>
      <c r="T12" s="80">
        <f>IFERROR(R12/(P12),"-")</f>
        <v>0</v>
      </c>
      <c r="U12" s="186"/>
      <c r="V12" s="82">
        <v>1</v>
      </c>
      <c r="W12" s="80">
        <f>IF(P12=0,"-",V12/P12)</f>
        <v>0.1</v>
      </c>
      <c r="X12" s="185">
        <v>630000</v>
      </c>
      <c r="Y12" s="186">
        <f>IFERROR(X12/P12,"-")</f>
        <v>63000</v>
      </c>
      <c r="Z12" s="186">
        <f>IFERROR(X12/V12,"-")</f>
        <v>630000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0.1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0.1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0.2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0.2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3</v>
      </c>
      <c r="BX12" s="125">
        <f>IF(P12=0,"",IF(BW12=0,"",(BW12/P12)))</f>
        <v>0.3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0.1</v>
      </c>
      <c r="CH12" s="133">
        <v>1</v>
      </c>
      <c r="CI12" s="134">
        <f>IFERROR(CH12/CF12,"-")</f>
        <v>1</v>
      </c>
      <c r="CJ12" s="135">
        <v>630000</v>
      </c>
      <c r="CK12" s="136">
        <f>IFERROR(CJ12/CF12,"-")</f>
        <v>630000</v>
      </c>
      <c r="CL12" s="137"/>
      <c r="CM12" s="137"/>
      <c r="CN12" s="137">
        <v>1</v>
      </c>
      <c r="CO12" s="138">
        <v>1</v>
      </c>
      <c r="CP12" s="139">
        <v>630000</v>
      </c>
      <c r="CQ12" s="139">
        <v>630000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89</v>
      </c>
      <c r="C13" s="189"/>
      <c r="D13" s="189" t="s">
        <v>72</v>
      </c>
      <c r="E13" s="189" t="s">
        <v>90</v>
      </c>
      <c r="F13" s="189" t="s">
        <v>64</v>
      </c>
      <c r="G13" s="88"/>
      <c r="H13" s="88" t="s">
        <v>84</v>
      </c>
      <c r="I13" s="88" t="s">
        <v>91</v>
      </c>
      <c r="J13" s="180"/>
      <c r="K13" s="79">
        <v>6</v>
      </c>
      <c r="L13" s="79">
        <v>0</v>
      </c>
      <c r="M13" s="79">
        <v>53</v>
      </c>
      <c r="N13" s="89">
        <v>5</v>
      </c>
      <c r="O13" s="90">
        <v>1</v>
      </c>
      <c r="P13" s="91">
        <f>N13+O13</f>
        <v>6</v>
      </c>
      <c r="Q13" s="80">
        <f>IFERROR(P13/M13,"-")</f>
        <v>0.11320754716981</v>
      </c>
      <c r="R13" s="79">
        <v>0</v>
      </c>
      <c r="S13" s="79">
        <v>1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0.16666666666667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3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0.16666666666667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0.16666666666667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92</v>
      </c>
      <c r="C14" s="189"/>
      <c r="D14" s="189" t="s">
        <v>78</v>
      </c>
      <c r="E14" s="189" t="s">
        <v>78</v>
      </c>
      <c r="F14" s="189" t="s">
        <v>79</v>
      </c>
      <c r="G14" s="88"/>
      <c r="H14" s="88"/>
      <c r="I14" s="88"/>
      <c r="J14" s="180"/>
      <c r="K14" s="79">
        <v>76</v>
      </c>
      <c r="L14" s="79">
        <v>47</v>
      </c>
      <c r="M14" s="79">
        <v>49</v>
      </c>
      <c r="N14" s="89">
        <v>7</v>
      </c>
      <c r="O14" s="90">
        <v>0</v>
      </c>
      <c r="P14" s="91">
        <f>N14+O14</f>
        <v>7</v>
      </c>
      <c r="Q14" s="80">
        <f>IFERROR(P14/M14,"-")</f>
        <v>0.14285714285714</v>
      </c>
      <c r="R14" s="79">
        <v>1</v>
      </c>
      <c r="S14" s="79">
        <v>1</v>
      </c>
      <c r="T14" s="80">
        <f>IFERROR(R14/(P14),"-")</f>
        <v>0.14285714285714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0.14285714285714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4</v>
      </c>
      <c r="BO14" s="118">
        <f>IF(P14=0,"",IF(BN14=0,"",(BN14/P14)))</f>
        <v>0.57142857142857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0.28571428571429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9.5666666666667</v>
      </c>
      <c r="B15" s="189" t="s">
        <v>93</v>
      </c>
      <c r="C15" s="189"/>
      <c r="D15" s="189" t="s">
        <v>94</v>
      </c>
      <c r="E15" s="189" t="s">
        <v>95</v>
      </c>
      <c r="F15" s="189" t="s">
        <v>64</v>
      </c>
      <c r="G15" s="88" t="s">
        <v>96</v>
      </c>
      <c r="H15" s="88" t="s">
        <v>97</v>
      </c>
      <c r="I15" s="190" t="s">
        <v>98</v>
      </c>
      <c r="J15" s="180">
        <v>180000</v>
      </c>
      <c r="K15" s="79">
        <v>40</v>
      </c>
      <c r="L15" s="79">
        <v>0</v>
      </c>
      <c r="M15" s="79">
        <v>199</v>
      </c>
      <c r="N15" s="89">
        <v>13</v>
      </c>
      <c r="O15" s="90">
        <v>0</v>
      </c>
      <c r="P15" s="91">
        <f>N15+O15</f>
        <v>13</v>
      </c>
      <c r="Q15" s="80">
        <f>IFERROR(P15/M15,"-")</f>
        <v>0.065326633165829</v>
      </c>
      <c r="R15" s="79">
        <v>0</v>
      </c>
      <c r="S15" s="79">
        <v>10</v>
      </c>
      <c r="T15" s="80">
        <f>IFERROR(R15/(P15),"-")</f>
        <v>0</v>
      </c>
      <c r="U15" s="186">
        <f>IFERROR(J15/SUM(N15:O16),"-")</f>
        <v>10588.235294118</v>
      </c>
      <c r="V15" s="82">
        <v>2</v>
      </c>
      <c r="W15" s="80">
        <f>IF(P15=0,"-",V15/P15)</f>
        <v>0.15384615384615</v>
      </c>
      <c r="X15" s="185">
        <v>37000</v>
      </c>
      <c r="Y15" s="186">
        <f>IFERROR(X15/P15,"-")</f>
        <v>2846.1538461538</v>
      </c>
      <c r="Z15" s="186">
        <f>IFERROR(X15/V15,"-")</f>
        <v>18500</v>
      </c>
      <c r="AA15" s="180">
        <f>SUM(X15:X16)-SUM(J15:J16)</f>
        <v>1542000</v>
      </c>
      <c r="AB15" s="83">
        <f>SUM(X15:X16)/SUM(J15:J16)</f>
        <v>9.5666666666667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2</v>
      </c>
      <c r="AW15" s="105">
        <f>IF(P15=0,"",IF(AV15=0,"",(AV15/P15)))</f>
        <v>0.15384615384615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2</v>
      </c>
      <c r="BF15" s="111">
        <f>IF(P15=0,"",IF(BE15=0,"",(BE15/P15)))</f>
        <v>0.15384615384615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5</v>
      </c>
      <c r="BO15" s="118">
        <f>IF(P15=0,"",IF(BN15=0,"",(BN15/P15)))</f>
        <v>0.38461538461538</v>
      </c>
      <c r="BP15" s="119">
        <v>1</v>
      </c>
      <c r="BQ15" s="120">
        <f>IFERROR(BP15/BN15,"-")</f>
        <v>0.2</v>
      </c>
      <c r="BR15" s="121">
        <v>3000</v>
      </c>
      <c r="BS15" s="122">
        <f>IFERROR(BR15/BN15,"-")</f>
        <v>600</v>
      </c>
      <c r="BT15" s="123">
        <v>1</v>
      </c>
      <c r="BU15" s="123"/>
      <c r="BV15" s="123"/>
      <c r="BW15" s="124">
        <v>4</v>
      </c>
      <c r="BX15" s="125">
        <f>IF(P15=0,"",IF(BW15=0,"",(BW15/P15)))</f>
        <v>0.30769230769231</v>
      </c>
      <c r="BY15" s="126">
        <v>1</v>
      </c>
      <c r="BZ15" s="127">
        <f>IFERROR(BY15/BW15,"-")</f>
        <v>0.25</v>
      </c>
      <c r="CA15" s="128">
        <v>34000</v>
      </c>
      <c r="CB15" s="129">
        <f>IFERROR(CA15/BW15,"-")</f>
        <v>8500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37000</v>
      </c>
      <c r="CQ15" s="139">
        <v>34000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99</v>
      </c>
      <c r="C16" s="189"/>
      <c r="D16" s="189" t="s">
        <v>94</v>
      </c>
      <c r="E16" s="189" t="s">
        <v>95</v>
      </c>
      <c r="F16" s="189" t="s">
        <v>79</v>
      </c>
      <c r="G16" s="88"/>
      <c r="H16" s="88"/>
      <c r="I16" s="88"/>
      <c r="J16" s="180"/>
      <c r="K16" s="79">
        <v>50</v>
      </c>
      <c r="L16" s="79">
        <v>37</v>
      </c>
      <c r="M16" s="79">
        <v>15</v>
      </c>
      <c r="N16" s="89">
        <v>4</v>
      </c>
      <c r="O16" s="90">
        <v>0</v>
      </c>
      <c r="P16" s="91">
        <f>N16+O16</f>
        <v>4</v>
      </c>
      <c r="Q16" s="80">
        <f>IFERROR(P16/M16,"-")</f>
        <v>0.26666666666667</v>
      </c>
      <c r="R16" s="79">
        <v>1</v>
      </c>
      <c r="S16" s="79">
        <v>0</v>
      </c>
      <c r="T16" s="80">
        <f>IFERROR(R16/(P16),"-")</f>
        <v>0.25</v>
      </c>
      <c r="U16" s="186"/>
      <c r="V16" s="82">
        <v>2</v>
      </c>
      <c r="W16" s="80">
        <f>IF(P16=0,"-",V16/P16)</f>
        <v>0.5</v>
      </c>
      <c r="X16" s="185">
        <v>1685000</v>
      </c>
      <c r="Y16" s="186">
        <f>IFERROR(X16/P16,"-")</f>
        <v>421250</v>
      </c>
      <c r="Z16" s="186">
        <f>IFERROR(X16/V16,"-")</f>
        <v>842500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0.25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0.5</v>
      </c>
      <c r="BY16" s="126">
        <v>2</v>
      </c>
      <c r="BZ16" s="127">
        <f>IFERROR(BY16/BW16,"-")</f>
        <v>1</v>
      </c>
      <c r="CA16" s="128">
        <v>1685000</v>
      </c>
      <c r="CB16" s="129">
        <f>IFERROR(CA16/BW16,"-")</f>
        <v>842500</v>
      </c>
      <c r="CC16" s="130"/>
      <c r="CD16" s="130">
        <v>1</v>
      </c>
      <c r="CE16" s="130">
        <v>1</v>
      </c>
      <c r="CF16" s="131">
        <v>1</v>
      </c>
      <c r="CG16" s="132">
        <f>IF(P16=0,"",IF(CF16=0,"",(CF16/P16)))</f>
        <v>0.25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2</v>
      </c>
      <c r="CP16" s="139">
        <v>1685000</v>
      </c>
      <c r="CQ16" s="139">
        <v>1673000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0.064222222222222</v>
      </c>
      <c r="B17" s="189" t="s">
        <v>100</v>
      </c>
      <c r="C17" s="189"/>
      <c r="D17" s="189" t="s">
        <v>94</v>
      </c>
      <c r="E17" s="189" t="s">
        <v>95</v>
      </c>
      <c r="F17" s="189" t="s">
        <v>64</v>
      </c>
      <c r="G17" s="88" t="s">
        <v>101</v>
      </c>
      <c r="H17" s="88" t="s">
        <v>97</v>
      </c>
      <c r="I17" s="88" t="s">
        <v>102</v>
      </c>
      <c r="J17" s="180">
        <v>180000</v>
      </c>
      <c r="K17" s="79">
        <v>40</v>
      </c>
      <c r="L17" s="79">
        <v>0</v>
      </c>
      <c r="M17" s="79">
        <v>118</v>
      </c>
      <c r="N17" s="89">
        <v>14</v>
      </c>
      <c r="O17" s="90">
        <v>0</v>
      </c>
      <c r="P17" s="91">
        <f>N17+O17</f>
        <v>14</v>
      </c>
      <c r="Q17" s="80">
        <f>IFERROR(P17/M17,"-")</f>
        <v>0.11864406779661</v>
      </c>
      <c r="R17" s="79">
        <v>0</v>
      </c>
      <c r="S17" s="79">
        <v>5</v>
      </c>
      <c r="T17" s="80">
        <f>IFERROR(R17/(P17),"-")</f>
        <v>0</v>
      </c>
      <c r="U17" s="186">
        <f>IFERROR(J17/SUM(N17:O18),"-")</f>
        <v>9000</v>
      </c>
      <c r="V17" s="82">
        <v>2</v>
      </c>
      <c r="W17" s="80">
        <f>IF(P17=0,"-",V17/P17)</f>
        <v>0.14285714285714</v>
      </c>
      <c r="X17" s="185">
        <v>11560</v>
      </c>
      <c r="Y17" s="186">
        <f>IFERROR(X17/P17,"-")</f>
        <v>825.71428571429</v>
      </c>
      <c r="Z17" s="186">
        <f>IFERROR(X17/V17,"-")</f>
        <v>5780</v>
      </c>
      <c r="AA17" s="180">
        <f>SUM(X17:X18)-SUM(J17:J18)</f>
        <v>-168440</v>
      </c>
      <c r="AB17" s="83">
        <f>SUM(X17:X18)/SUM(J17:J18)</f>
        <v>0.064222222222222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0.071428571428571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4</v>
      </c>
      <c r="BF17" s="111">
        <f>IF(P17=0,"",IF(BE17=0,"",(BE17/P17)))</f>
        <v>0.28571428571429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4</v>
      </c>
      <c r="BO17" s="118">
        <f>IF(P17=0,"",IF(BN17=0,"",(BN17/P17)))</f>
        <v>0.28571428571429</v>
      </c>
      <c r="BP17" s="119">
        <v>1</v>
      </c>
      <c r="BQ17" s="120">
        <f>IFERROR(BP17/BN17,"-")</f>
        <v>0.25</v>
      </c>
      <c r="BR17" s="121">
        <v>10560</v>
      </c>
      <c r="BS17" s="122">
        <f>IFERROR(BR17/BN17,"-")</f>
        <v>2640</v>
      </c>
      <c r="BT17" s="123"/>
      <c r="BU17" s="123">
        <v>1</v>
      </c>
      <c r="BV17" s="123"/>
      <c r="BW17" s="124">
        <v>5</v>
      </c>
      <c r="BX17" s="125">
        <f>IF(P17=0,"",IF(BW17=0,"",(BW17/P17)))</f>
        <v>0.35714285714286</v>
      </c>
      <c r="BY17" s="126">
        <v>1</v>
      </c>
      <c r="BZ17" s="127">
        <f>IFERROR(BY17/BW17,"-")</f>
        <v>0.2</v>
      </c>
      <c r="CA17" s="128">
        <v>1000</v>
      </c>
      <c r="CB17" s="129">
        <f>IFERROR(CA17/BW17,"-")</f>
        <v>200</v>
      </c>
      <c r="CC17" s="130">
        <v>1</v>
      </c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11560</v>
      </c>
      <c r="CQ17" s="139">
        <v>10560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103</v>
      </c>
      <c r="C18" s="189"/>
      <c r="D18" s="189" t="s">
        <v>94</v>
      </c>
      <c r="E18" s="189" t="s">
        <v>95</v>
      </c>
      <c r="F18" s="189" t="s">
        <v>79</v>
      </c>
      <c r="G18" s="88"/>
      <c r="H18" s="88"/>
      <c r="I18" s="88"/>
      <c r="J18" s="180"/>
      <c r="K18" s="79">
        <v>40</v>
      </c>
      <c r="L18" s="79">
        <v>30</v>
      </c>
      <c r="M18" s="79">
        <v>10</v>
      </c>
      <c r="N18" s="89">
        <v>6</v>
      </c>
      <c r="O18" s="90">
        <v>0</v>
      </c>
      <c r="P18" s="91">
        <f>N18+O18</f>
        <v>6</v>
      </c>
      <c r="Q18" s="80">
        <f>IFERROR(P18/M18,"-")</f>
        <v>0.6</v>
      </c>
      <c r="R18" s="79">
        <v>0</v>
      </c>
      <c r="S18" s="79">
        <v>2</v>
      </c>
      <c r="T18" s="80">
        <f>IFERROR(R18/(P18),"-")</f>
        <v>0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4</v>
      </c>
      <c r="BF18" s="111">
        <f>IF(P18=0,"",IF(BE18=0,"",(BE18/P18)))</f>
        <v>0.66666666666667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2</v>
      </c>
      <c r="BX18" s="125">
        <f>IF(P18=0,"",IF(BW18=0,"",(BW18/P18)))</f>
        <v>0.33333333333333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0.069444444444444</v>
      </c>
      <c r="B19" s="189" t="s">
        <v>104</v>
      </c>
      <c r="C19" s="189"/>
      <c r="D19" s="189" t="s">
        <v>94</v>
      </c>
      <c r="E19" s="189" t="s">
        <v>95</v>
      </c>
      <c r="F19" s="189" t="s">
        <v>64</v>
      </c>
      <c r="G19" s="88" t="s">
        <v>105</v>
      </c>
      <c r="H19" s="88" t="s">
        <v>106</v>
      </c>
      <c r="I19" s="88" t="s">
        <v>102</v>
      </c>
      <c r="J19" s="180">
        <v>144000</v>
      </c>
      <c r="K19" s="79">
        <v>22</v>
      </c>
      <c r="L19" s="79">
        <v>0</v>
      </c>
      <c r="M19" s="79">
        <v>75</v>
      </c>
      <c r="N19" s="89">
        <v>10</v>
      </c>
      <c r="O19" s="90">
        <v>0</v>
      </c>
      <c r="P19" s="91">
        <f>N19+O19</f>
        <v>10</v>
      </c>
      <c r="Q19" s="80">
        <f>IFERROR(P19/M19,"-")</f>
        <v>0.13333333333333</v>
      </c>
      <c r="R19" s="79">
        <v>0</v>
      </c>
      <c r="S19" s="79">
        <v>6</v>
      </c>
      <c r="T19" s="80">
        <f>IFERROR(R19/(P19),"-")</f>
        <v>0</v>
      </c>
      <c r="U19" s="186">
        <f>IFERROR(J19/SUM(N19:O20),"-")</f>
        <v>10285.714285714</v>
      </c>
      <c r="V19" s="82">
        <v>1</v>
      </c>
      <c r="W19" s="80">
        <f>IF(P19=0,"-",V19/P19)</f>
        <v>0.1</v>
      </c>
      <c r="X19" s="185">
        <v>10000</v>
      </c>
      <c r="Y19" s="186">
        <f>IFERROR(X19/P19,"-")</f>
        <v>1000</v>
      </c>
      <c r="Z19" s="186">
        <f>IFERROR(X19/V19,"-")</f>
        <v>10000</v>
      </c>
      <c r="AA19" s="180">
        <f>SUM(X19:X20)-SUM(J19:J20)</f>
        <v>-134000</v>
      </c>
      <c r="AB19" s="83">
        <f>SUM(X19:X20)/SUM(J19:J20)</f>
        <v>0.069444444444444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0.1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</v>
      </c>
      <c r="BF19" s="111">
        <f>IF(P19=0,"",IF(BE19=0,"",(BE19/P19)))</f>
        <v>0.1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3</v>
      </c>
      <c r="BO19" s="118">
        <f>IF(P19=0,"",IF(BN19=0,"",(BN19/P19)))</f>
        <v>0.3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5</v>
      </c>
      <c r="BX19" s="125">
        <f>IF(P19=0,"",IF(BW19=0,"",(BW19/P19)))</f>
        <v>0.5</v>
      </c>
      <c r="BY19" s="126">
        <v>1</v>
      </c>
      <c r="BZ19" s="127">
        <f>IFERROR(BY19/BW19,"-")</f>
        <v>0.2</v>
      </c>
      <c r="CA19" s="128">
        <v>10000</v>
      </c>
      <c r="CB19" s="129">
        <f>IFERROR(CA19/BW19,"-")</f>
        <v>2000</v>
      </c>
      <c r="CC19" s="130">
        <v>1</v>
      </c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10000</v>
      </c>
      <c r="CQ19" s="139">
        <v>10000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107</v>
      </c>
      <c r="C20" s="189"/>
      <c r="D20" s="189" t="s">
        <v>94</v>
      </c>
      <c r="E20" s="189" t="s">
        <v>95</v>
      </c>
      <c r="F20" s="189" t="s">
        <v>79</v>
      </c>
      <c r="G20" s="88"/>
      <c r="H20" s="88"/>
      <c r="I20" s="88"/>
      <c r="J20" s="180"/>
      <c r="K20" s="79">
        <v>31</v>
      </c>
      <c r="L20" s="79">
        <v>25</v>
      </c>
      <c r="M20" s="79">
        <v>1</v>
      </c>
      <c r="N20" s="89">
        <v>4</v>
      </c>
      <c r="O20" s="90">
        <v>0</v>
      </c>
      <c r="P20" s="91">
        <f>N20+O20</f>
        <v>4</v>
      </c>
      <c r="Q20" s="80">
        <f>IFERROR(P20/M20,"-")</f>
        <v>4</v>
      </c>
      <c r="R20" s="79">
        <v>0</v>
      </c>
      <c r="S20" s="79">
        <v>1</v>
      </c>
      <c r="T20" s="80">
        <f>IFERROR(R20/(P20),"-")</f>
        <v>0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0.25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2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0.25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</v>
      </c>
      <c r="B21" s="189" t="s">
        <v>108</v>
      </c>
      <c r="C21" s="189"/>
      <c r="D21" s="189" t="s">
        <v>109</v>
      </c>
      <c r="E21" s="189" t="s">
        <v>110</v>
      </c>
      <c r="F21" s="189" t="s">
        <v>64</v>
      </c>
      <c r="G21" s="88" t="s">
        <v>111</v>
      </c>
      <c r="H21" s="88" t="s">
        <v>112</v>
      </c>
      <c r="I21" s="88" t="s">
        <v>113</v>
      </c>
      <c r="J21" s="180">
        <v>48000</v>
      </c>
      <c r="K21" s="79">
        <v>3</v>
      </c>
      <c r="L21" s="79">
        <v>0</v>
      </c>
      <c r="M21" s="79">
        <v>27</v>
      </c>
      <c r="N21" s="89">
        <v>2</v>
      </c>
      <c r="O21" s="90">
        <v>0</v>
      </c>
      <c r="P21" s="91">
        <f>N21+O21</f>
        <v>2</v>
      </c>
      <c r="Q21" s="80">
        <f>IFERROR(P21/M21,"-")</f>
        <v>0.074074074074074</v>
      </c>
      <c r="R21" s="79">
        <v>0</v>
      </c>
      <c r="S21" s="79">
        <v>1</v>
      </c>
      <c r="T21" s="80">
        <f>IFERROR(R21/(P21),"-")</f>
        <v>0</v>
      </c>
      <c r="U21" s="186">
        <f>IFERROR(J21/SUM(N21:O22),"-")</f>
        <v>24000</v>
      </c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>
        <f>SUM(X21:X22)-SUM(J21:J22)</f>
        <v>-48000</v>
      </c>
      <c r="AB21" s="83">
        <f>SUM(X21:X22)/SUM(J21:J22)</f>
        <v>0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114</v>
      </c>
      <c r="C22" s="189"/>
      <c r="D22" s="189" t="s">
        <v>109</v>
      </c>
      <c r="E22" s="189" t="s">
        <v>110</v>
      </c>
      <c r="F22" s="189" t="s">
        <v>79</v>
      </c>
      <c r="G22" s="88"/>
      <c r="H22" s="88"/>
      <c r="I22" s="88"/>
      <c r="J22" s="180"/>
      <c r="K22" s="79">
        <v>13</v>
      </c>
      <c r="L22" s="79">
        <v>8</v>
      </c>
      <c r="M22" s="79">
        <v>0</v>
      </c>
      <c r="N22" s="89">
        <v>0</v>
      </c>
      <c r="O22" s="90">
        <v>0</v>
      </c>
      <c r="P22" s="91">
        <f>N22+O22</f>
        <v>0</v>
      </c>
      <c r="Q22" s="80" t="str">
        <f>IFERROR(P22/M22,"-")</f>
        <v>-</v>
      </c>
      <c r="R22" s="79">
        <v>0</v>
      </c>
      <c r="S22" s="79">
        <v>0</v>
      </c>
      <c r="T22" s="80" t="str">
        <f>IFERROR(R22/(P22),"-")</f>
        <v>-</v>
      </c>
      <c r="U22" s="186"/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/>
      <c r="AB22" s="83"/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</v>
      </c>
      <c r="B23" s="189" t="s">
        <v>115</v>
      </c>
      <c r="C23" s="189"/>
      <c r="D23" s="189" t="s">
        <v>94</v>
      </c>
      <c r="E23" s="189" t="s">
        <v>95</v>
      </c>
      <c r="F23" s="189" t="s">
        <v>64</v>
      </c>
      <c r="G23" s="88" t="s">
        <v>111</v>
      </c>
      <c r="H23" s="88" t="s">
        <v>112</v>
      </c>
      <c r="I23" s="88" t="s">
        <v>116</v>
      </c>
      <c r="J23" s="180">
        <v>48000</v>
      </c>
      <c r="K23" s="79">
        <v>3</v>
      </c>
      <c r="L23" s="79">
        <v>0</v>
      </c>
      <c r="M23" s="79">
        <v>21</v>
      </c>
      <c r="N23" s="89">
        <v>2</v>
      </c>
      <c r="O23" s="90">
        <v>0</v>
      </c>
      <c r="P23" s="91">
        <f>N23+O23</f>
        <v>2</v>
      </c>
      <c r="Q23" s="80">
        <f>IFERROR(P23/M23,"-")</f>
        <v>0.095238095238095</v>
      </c>
      <c r="R23" s="79">
        <v>0</v>
      </c>
      <c r="S23" s="79">
        <v>0</v>
      </c>
      <c r="T23" s="80">
        <f>IFERROR(R23/(P23),"-")</f>
        <v>0</v>
      </c>
      <c r="U23" s="186">
        <f>IFERROR(J23/SUM(N23:O24),"-")</f>
        <v>16000</v>
      </c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>
        <f>SUM(X23:X24)-SUM(J23:J24)</f>
        <v>-48000</v>
      </c>
      <c r="AB23" s="83">
        <f>SUM(X23:X24)/SUM(J23:J24)</f>
        <v>0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>
        <v>2</v>
      </c>
      <c r="BX23" s="125">
        <f>IF(P23=0,"",IF(BW23=0,"",(BW23/P23)))</f>
        <v>1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117</v>
      </c>
      <c r="C24" s="189"/>
      <c r="D24" s="189" t="s">
        <v>94</v>
      </c>
      <c r="E24" s="189" t="s">
        <v>95</v>
      </c>
      <c r="F24" s="189" t="s">
        <v>79</v>
      </c>
      <c r="G24" s="88"/>
      <c r="H24" s="88"/>
      <c r="I24" s="88"/>
      <c r="J24" s="180"/>
      <c r="K24" s="79">
        <v>9</v>
      </c>
      <c r="L24" s="79">
        <v>8</v>
      </c>
      <c r="M24" s="79">
        <v>6</v>
      </c>
      <c r="N24" s="89">
        <v>1</v>
      </c>
      <c r="O24" s="90">
        <v>0</v>
      </c>
      <c r="P24" s="91">
        <f>N24+O24</f>
        <v>1</v>
      </c>
      <c r="Q24" s="80">
        <f>IFERROR(P24/M24,"-")</f>
        <v>0.16666666666667</v>
      </c>
      <c r="R24" s="79">
        <v>0</v>
      </c>
      <c r="S24" s="79">
        <v>0</v>
      </c>
      <c r="T24" s="80">
        <f>IFERROR(R24/(P24),"-")</f>
        <v>0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1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 t="str">
        <f>AB25</f>
        <v>0</v>
      </c>
      <c r="B25" s="189" t="s">
        <v>118</v>
      </c>
      <c r="C25" s="189"/>
      <c r="D25" s="189"/>
      <c r="E25" s="189"/>
      <c r="F25" s="189" t="s">
        <v>64</v>
      </c>
      <c r="G25" s="88" t="s">
        <v>119</v>
      </c>
      <c r="H25" s="88" t="s">
        <v>120</v>
      </c>
      <c r="I25" s="190" t="s">
        <v>121</v>
      </c>
      <c r="J25" s="180">
        <v>0</v>
      </c>
      <c r="K25" s="79">
        <v>14</v>
      </c>
      <c r="L25" s="79">
        <v>0</v>
      </c>
      <c r="M25" s="79">
        <v>22</v>
      </c>
      <c r="N25" s="89">
        <v>3</v>
      </c>
      <c r="O25" s="90">
        <v>0</v>
      </c>
      <c r="P25" s="91">
        <f>N25+O25</f>
        <v>3</v>
      </c>
      <c r="Q25" s="80">
        <f>IFERROR(P25/M25,"-")</f>
        <v>0.13636363636364</v>
      </c>
      <c r="R25" s="79">
        <v>1</v>
      </c>
      <c r="S25" s="79">
        <v>0</v>
      </c>
      <c r="T25" s="80">
        <f>IFERROR(R25/(P25),"-")</f>
        <v>0.33333333333333</v>
      </c>
      <c r="U25" s="186">
        <f>IFERROR(J25/SUM(N25:O26),"-")</f>
        <v>0</v>
      </c>
      <c r="V25" s="82">
        <v>1</v>
      </c>
      <c r="W25" s="80">
        <f>IF(P25=0,"-",V25/P25)</f>
        <v>0.33333333333333</v>
      </c>
      <c r="X25" s="185">
        <v>5000</v>
      </c>
      <c r="Y25" s="186">
        <f>IFERROR(X25/P25,"-")</f>
        <v>1666.6666666667</v>
      </c>
      <c r="Z25" s="186">
        <f>IFERROR(X25/V25,"-")</f>
        <v>5000</v>
      </c>
      <c r="AA25" s="180">
        <f>SUM(X25:X26)-SUM(J25:J26)</f>
        <v>5000</v>
      </c>
      <c r="AB25" s="83" t="str">
        <f>SUM(X25:X26)/SUM(J25:J26)</f>
        <v>0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0.33333333333333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2</v>
      </c>
      <c r="BX25" s="125">
        <f>IF(P25=0,"",IF(BW25=0,"",(BW25/P25)))</f>
        <v>0.66666666666667</v>
      </c>
      <c r="BY25" s="126">
        <v>1</v>
      </c>
      <c r="BZ25" s="127">
        <f>IFERROR(BY25/BW25,"-")</f>
        <v>0.5</v>
      </c>
      <c r="CA25" s="128">
        <v>5000</v>
      </c>
      <c r="CB25" s="129">
        <f>IFERROR(CA25/BW25,"-")</f>
        <v>2500</v>
      </c>
      <c r="CC25" s="130">
        <v>1</v>
      </c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5000</v>
      </c>
      <c r="CQ25" s="139">
        <v>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122</v>
      </c>
      <c r="C26" s="189"/>
      <c r="D26" s="189"/>
      <c r="E26" s="189"/>
      <c r="F26" s="189" t="s">
        <v>79</v>
      </c>
      <c r="G26" s="88"/>
      <c r="H26" s="88"/>
      <c r="I26" s="88"/>
      <c r="J26" s="180"/>
      <c r="K26" s="79">
        <v>24</v>
      </c>
      <c r="L26" s="79">
        <v>3</v>
      </c>
      <c r="M26" s="79">
        <v>0</v>
      </c>
      <c r="N26" s="89">
        <v>0</v>
      </c>
      <c r="O26" s="90">
        <v>0</v>
      </c>
      <c r="P26" s="91">
        <f>N26+O26</f>
        <v>0</v>
      </c>
      <c r="Q26" s="80" t="str">
        <f>IFERROR(P26/M26,"-")</f>
        <v>-</v>
      </c>
      <c r="R26" s="79">
        <v>0</v>
      </c>
      <c r="S26" s="79">
        <v>0</v>
      </c>
      <c r="T26" s="80" t="str">
        <f>IFERROR(R26/(P26),"-")</f>
        <v>-</v>
      </c>
      <c r="U26" s="186"/>
      <c r="V26" s="82">
        <v>0</v>
      </c>
      <c r="W26" s="80" t="str">
        <f>IF(P26=0,"-",V26/P26)</f>
        <v>-</v>
      </c>
      <c r="X26" s="185">
        <v>0</v>
      </c>
      <c r="Y26" s="186" t="str">
        <f>IFERROR(X26/P26,"-")</f>
        <v>-</v>
      </c>
      <c r="Z26" s="186" t="str">
        <f>IFERROR(X26/V26,"-")</f>
        <v>-</v>
      </c>
      <c r="AA26" s="18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30"/>
      <c r="B27" s="85"/>
      <c r="C27" s="86"/>
      <c r="D27" s="86"/>
      <c r="E27" s="86"/>
      <c r="F27" s="87"/>
      <c r="G27" s="88"/>
      <c r="H27" s="88"/>
      <c r="I27" s="88"/>
      <c r="J27" s="181"/>
      <c r="K27" s="34"/>
      <c r="L27" s="34"/>
      <c r="M27" s="31"/>
      <c r="N27" s="23"/>
      <c r="O27" s="23"/>
      <c r="P27" s="23"/>
      <c r="Q27" s="32"/>
      <c r="R27" s="32"/>
      <c r="S27" s="23"/>
      <c r="T27" s="32"/>
      <c r="U27" s="187"/>
      <c r="V27" s="25"/>
      <c r="W27" s="25"/>
      <c r="X27" s="187"/>
      <c r="Y27" s="187"/>
      <c r="Z27" s="187"/>
      <c r="AA27" s="187"/>
      <c r="AB27" s="33"/>
      <c r="AC27" s="57"/>
      <c r="AD27" s="61"/>
      <c r="AE27" s="62"/>
      <c r="AF27" s="61"/>
      <c r="AG27" s="65"/>
      <c r="AH27" s="66"/>
      <c r="AI27" s="67"/>
      <c r="AJ27" s="68"/>
      <c r="AK27" s="68"/>
      <c r="AL27" s="68"/>
      <c r="AM27" s="61"/>
      <c r="AN27" s="62"/>
      <c r="AO27" s="61"/>
      <c r="AP27" s="65"/>
      <c r="AQ27" s="66"/>
      <c r="AR27" s="67"/>
      <c r="AS27" s="68"/>
      <c r="AT27" s="68"/>
      <c r="AU27" s="68"/>
      <c r="AV27" s="61"/>
      <c r="AW27" s="62"/>
      <c r="AX27" s="61"/>
      <c r="AY27" s="65"/>
      <c r="AZ27" s="66"/>
      <c r="BA27" s="67"/>
      <c r="BB27" s="68"/>
      <c r="BC27" s="68"/>
      <c r="BD27" s="68"/>
      <c r="BE27" s="61"/>
      <c r="BF27" s="62"/>
      <c r="BG27" s="61"/>
      <c r="BH27" s="65"/>
      <c r="BI27" s="66"/>
      <c r="BJ27" s="67"/>
      <c r="BK27" s="68"/>
      <c r="BL27" s="68"/>
      <c r="BM27" s="68"/>
      <c r="BN27" s="63"/>
      <c r="BO27" s="64"/>
      <c r="BP27" s="61"/>
      <c r="BQ27" s="65"/>
      <c r="BR27" s="66"/>
      <c r="BS27" s="67"/>
      <c r="BT27" s="68"/>
      <c r="BU27" s="68"/>
      <c r="BV27" s="68"/>
      <c r="BW27" s="63"/>
      <c r="BX27" s="64"/>
      <c r="BY27" s="61"/>
      <c r="BZ27" s="65"/>
      <c r="CA27" s="66"/>
      <c r="CB27" s="67"/>
      <c r="CC27" s="68"/>
      <c r="CD27" s="68"/>
      <c r="CE27" s="68"/>
      <c r="CF27" s="63"/>
      <c r="CG27" s="64"/>
      <c r="CH27" s="61"/>
      <c r="CI27" s="65"/>
      <c r="CJ27" s="66"/>
      <c r="CK27" s="67"/>
      <c r="CL27" s="68"/>
      <c r="CM27" s="68"/>
      <c r="CN27" s="68"/>
      <c r="CO27" s="69"/>
      <c r="CP27" s="66"/>
      <c r="CQ27" s="66"/>
      <c r="CR27" s="66"/>
      <c r="CS27" s="70"/>
    </row>
    <row r="28" spans="1:98">
      <c r="A28" s="30"/>
      <c r="B28" s="37"/>
      <c r="C28" s="21"/>
      <c r="D28" s="21"/>
      <c r="E28" s="21"/>
      <c r="F28" s="22"/>
      <c r="G28" s="36"/>
      <c r="H28" s="36"/>
      <c r="I28" s="73"/>
      <c r="J28" s="182"/>
      <c r="K28" s="34"/>
      <c r="L28" s="34"/>
      <c r="M28" s="31"/>
      <c r="N28" s="23"/>
      <c r="O28" s="23"/>
      <c r="P28" s="23"/>
      <c r="Q28" s="32"/>
      <c r="R28" s="32"/>
      <c r="S28" s="23"/>
      <c r="T28" s="32"/>
      <c r="U28" s="187"/>
      <c r="V28" s="25"/>
      <c r="W28" s="25"/>
      <c r="X28" s="187"/>
      <c r="Y28" s="187"/>
      <c r="Z28" s="187"/>
      <c r="AA28" s="187"/>
      <c r="AB28" s="33"/>
      <c r="AC28" s="59"/>
      <c r="AD28" s="61"/>
      <c r="AE28" s="62"/>
      <c r="AF28" s="61"/>
      <c r="AG28" s="65"/>
      <c r="AH28" s="66"/>
      <c r="AI28" s="67"/>
      <c r="AJ28" s="68"/>
      <c r="AK28" s="68"/>
      <c r="AL28" s="68"/>
      <c r="AM28" s="61"/>
      <c r="AN28" s="62"/>
      <c r="AO28" s="61"/>
      <c r="AP28" s="65"/>
      <c r="AQ28" s="66"/>
      <c r="AR28" s="67"/>
      <c r="AS28" s="68"/>
      <c r="AT28" s="68"/>
      <c r="AU28" s="68"/>
      <c r="AV28" s="61"/>
      <c r="AW28" s="62"/>
      <c r="AX28" s="61"/>
      <c r="AY28" s="65"/>
      <c r="AZ28" s="66"/>
      <c r="BA28" s="67"/>
      <c r="BB28" s="68"/>
      <c r="BC28" s="68"/>
      <c r="BD28" s="68"/>
      <c r="BE28" s="61"/>
      <c r="BF28" s="62"/>
      <c r="BG28" s="61"/>
      <c r="BH28" s="65"/>
      <c r="BI28" s="66"/>
      <c r="BJ28" s="67"/>
      <c r="BK28" s="68"/>
      <c r="BL28" s="68"/>
      <c r="BM28" s="68"/>
      <c r="BN28" s="63"/>
      <c r="BO28" s="64"/>
      <c r="BP28" s="61"/>
      <c r="BQ28" s="65"/>
      <c r="BR28" s="66"/>
      <c r="BS28" s="67"/>
      <c r="BT28" s="68"/>
      <c r="BU28" s="68"/>
      <c r="BV28" s="68"/>
      <c r="BW28" s="63"/>
      <c r="BX28" s="64"/>
      <c r="BY28" s="61"/>
      <c r="BZ28" s="65"/>
      <c r="CA28" s="66"/>
      <c r="CB28" s="67"/>
      <c r="CC28" s="68"/>
      <c r="CD28" s="68"/>
      <c r="CE28" s="68"/>
      <c r="CF28" s="63"/>
      <c r="CG28" s="64"/>
      <c r="CH28" s="61"/>
      <c r="CI28" s="65"/>
      <c r="CJ28" s="66"/>
      <c r="CK28" s="67"/>
      <c r="CL28" s="68"/>
      <c r="CM28" s="68"/>
      <c r="CN28" s="68"/>
      <c r="CO28" s="69"/>
      <c r="CP28" s="66"/>
      <c r="CQ28" s="66"/>
      <c r="CR28" s="66"/>
      <c r="CS28" s="70"/>
    </row>
    <row r="29" spans="1:98">
      <c r="A29" s="19">
        <f>AB29</f>
        <v>1.7482471264368</v>
      </c>
      <c r="B29" s="39"/>
      <c r="C29" s="39"/>
      <c r="D29" s="39"/>
      <c r="E29" s="39"/>
      <c r="F29" s="39"/>
      <c r="G29" s="40" t="s">
        <v>123</v>
      </c>
      <c r="H29" s="40"/>
      <c r="I29" s="40"/>
      <c r="J29" s="183">
        <f>SUM(J6:J28)</f>
        <v>1392000</v>
      </c>
      <c r="K29" s="41">
        <f>SUM(K6:K28)</f>
        <v>637</v>
      </c>
      <c r="L29" s="41">
        <f>SUM(L6:L28)</f>
        <v>259</v>
      </c>
      <c r="M29" s="41">
        <f>SUM(M6:M28)</f>
        <v>1182</v>
      </c>
      <c r="N29" s="41">
        <f>SUM(N6:N28)</f>
        <v>120</v>
      </c>
      <c r="O29" s="41">
        <f>SUM(O6:O28)</f>
        <v>2</v>
      </c>
      <c r="P29" s="41">
        <f>SUM(P6:P28)</f>
        <v>122</v>
      </c>
      <c r="Q29" s="42">
        <f>IFERROR(P29/M29,"-")</f>
        <v>0.10321489001692</v>
      </c>
      <c r="R29" s="76">
        <f>SUM(R6:R28)</f>
        <v>7</v>
      </c>
      <c r="S29" s="76">
        <f>SUM(S6:S28)</f>
        <v>43</v>
      </c>
      <c r="T29" s="42">
        <f>IFERROR(R29/P29,"-")</f>
        <v>0.057377049180328</v>
      </c>
      <c r="U29" s="188">
        <f>IFERROR(J29/P29,"-")</f>
        <v>11409.836065574</v>
      </c>
      <c r="V29" s="44">
        <f>SUM(V6:V28)</f>
        <v>15</v>
      </c>
      <c r="W29" s="42">
        <f>IFERROR(V29/P29,"-")</f>
        <v>0.12295081967213</v>
      </c>
      <c r="X29" s="183">
        <f>SUM(X6:X28)</f>
        <v>2433560</v>
      </c>
      <c r="Y29" s="183">
        <f>IFERROR(X29/P29,"-")</f>
        <v>19947.213114754</v>
      </c>
      <c r="Z29" s="183">
        <f>IFERROR(X29/V29,"-")</f>
        <v>162237.33333333</v>
      </c>
      <c r="AA29" s="183">
        <f>X29-J29</f>
        <v>1041560</v>
      </c>
      <c r="AB29" s="45">
        <f>X29/J29</f>
        <v>1.7482471264368</v>
      </c>
      <c r="AC29" s="58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4"/>
    <mergeCell ref="J11:J14"/>
    <mergeCell ref="U11:U14"/>
    <mergeCell ref="AA11:AA14"/>
    <mergeCell ref="AB11:AB14"/>
    <mergeCell ref="A15:A16"/>
    <mergeCell ref="J15:J16"/>
    <mergeCell ref="U15:U16"/>
    <mergeCell ref="AA15:AA16"/>
    <mergeCell ref="AB15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124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4.9302702702703</v>
      </c>
      <c r="B6" s="189" t="s">
        <v>125</v>
      </c>
      <c r="C6" s="189" t="s">
        <v>126</v>
      </c>
      <c r="D6" s="189" t="s">
        <v>127</v>
      </c>
      <c r="E6" s="189" t="s">
        <v>95</v>
      </c>
      <c r="F6" s="189" t="s">
        <v>64</v>
      </c>
      <c r="G6" s="88" t="s">
        <v>128</v>
      </c>
      <c r="H6" s="88" t="s">
        <v>129</v>
      </c>
      <c r="I6" s="88" t="s">
        <v>130</v>
      </c>
      <c r="J6" s="180">
        <v>444000</v>
      </c>
      <c r="K6" s="79">
        <v>76</v>
      </c>
      <c r="L6" s="79">
        <v>0</v>
      </c>
      <c r="M6" s="79">
        <v>286</v>
      </c>
      <c r="N6" s="89">
        <v>27</v>
      </c>
      <c r="O6" s="90">
        <v>0</v>
      </c>
      <c r="P6" s="91">
        <f>N6+O6</f>
        <v>27</v>
      </c>
      <c r="Q6" s="80">
        <f>IFERROR(P6/M6,"-")</f>
        <v>0.094405594405594</v>
      </c>
      <c r="R6" s="79">
        <v>1</v>
      </c>
      <c r="S6" s="79">
        <v>12</v>
      </c>
      <c r="T6" s="80">
        <f>IFERROR(R6/(P6),"-")</f>
        <v>0.037037037037037</v>
      </c>
      <c r="U6" s="186">
        <f>IFERROR(J6/SUM(N6:O7),"-")</f>
        <v>6434.7826086957</v>
      </c>
      <c r="V6" s="82">
        <v>7</v>
      </c>
      <c r="W6" s="80">
        <f>IF(P6=0,"-",V6/P6)</f>
        <v>0.25925925925926</v>
      </c>
      <c r="X6" s="185">
        <v>67000</v>
      </c>
      <c r="Y6" s="186">
        <f>IFERROR(X6/P6,"-")</f>
        <v>2481.4814814815</v>
      </c>
      <c r="Z6" s="186">
        <f>IFERROR(X6/V6,"-")</f>
        <v>9571.4285714286</v>
      </c>
      <c r="AA6" s="180">
        <f>SUM(X6:X7)-SUM(J6:J7)</f>
        <v>1745040</v>
      </c>
      <c r="AB6" s="83">
        <f>SUM(X6:X7)/SUM(J6:J7)</f>
        <v>4.9302702702703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0.037037037037037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0.074074074074074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0.14814814814815</v>
      </c>
      <c r="BG6" s="110">
        <v>1</v>
      </c>
      <c r="BH6" s="112">
        <f>IFERROR(BG6/BE6,"-")</f>
        <v>0.25</v>
      </c>
      <c r="BI6" s="113">
        <v>3000</v>
      </c>
      <c r="BJ6" s="114">
        <f>IFERROR(BI6/BE6,"-")</f>
        <v>750</v>
      </c>
      <c r="BK6" s="115">
        <v>1</v>
      </c>
      <c r="BL6" s="115"/>
      <c r="BM6" s="115"/>
      <c r="BN6" s="117">
        <v>11</v>
      </c>
      <c r="BO6" s="118">
        <f>IF(P6=0,"",IF(BN6=0,"",(BN6/P6)))</f>
        <v>0.40740740740741</v>
      </c>
      <c r="BP6" s="119">
        <v>2</v>
      </c>
      <c r="BQ6" s="120">
        <f>IFERROR(BP6/BN6,"-")</f>
        <v>0.18181818181818</v>
      </c>
      <c r="BR6" s="121">
        <v>5000</v>
      </c>
      <c r="BS6" s="122">
        <f>IFERROR(BR6/BN6,"-")</f>
        <v>454.54545454545</v>
      </c>
      <c r="BT6" s="123">
        <v>2</v>
      </c>
      <c r="BU6" s="123"/>
      <c r="BV6" s="123"/>
      <c r="BW6" s="124">
        <v>8</v>
      </c>
      <c r="BX6" s="125">
        <f>IF(P6=0,"",IF(BW6=0,"",(BW6/P6)))</f>
        <v>0.2962962962963</v>
      </c>
      <c r="BY6" s="126">
        <v>4</v>
      </c>
      <c r="BZ6" s="127">
        <f>IFERROR(BY6/BW6,"-")</f>
        <v>0.5</v>
      </c>
      <c r="CA6" s="128">
        <v>59000</v>
      </c>
      <c r="CB6" s="129">
        <f>IFERROR(CA6/BW6,"-")</f>
        <v>7375</v>
      </c>
      <c r="CC6" s="130"/>
      <c r="CD6" s="130">
        <v>2</v>
      </c>
      <c r="CE6" s="130">
        <v>2</v>
      </c>
      <c r="CF6" s="131">
        <v>1</v>
      </c>
      <c r="CG6" s="132">
        <f>IF(P6=0,"",IF(CF6=0,"",(CF6/P6)))</f>
        <v>0.037037037037037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7</v>
      </c>
      <c r="CP6" s="139">
        <v>67000</v>
      </c>
      <c r="CQ6" s="139">
        <v>20000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131</v>
      </c>
      <c r="C7" s="189"/>
      <c r="D7" s="189"/>
      <c r="E7" s="189"/>
      <c r="F7" s="189" t="s">
        <v>79</v>
      </c>
      <c r="G7" s="88"/>
      <c r="H7" s="88"/>
      <c r="I7" s="88"/>
      <c r="J7" s="180"/>
      <c r="K7" s="79">
        <v>236</v>
      </c>
      <c r="L7" s="79">
        <v>123</v>
      </c>
      <c r="M7" s="79">
        <v>47</v>
      </c>
      <c r="N7" s="89">
        <v>42</v>
      </c>
      <c r="O7" s="90">
        <v>0</v>
      </c>
      <c r="P7" s="91">
        <f>N7+O7</f>
        <v>42</v>
      </c>
      <c r="Q7" s="80">
        <f>IFERROR(P7/M7,"-")</f>
        <v>0.8936170212766</v>
      </c>
      <c r="R7" s="79">
        <v>5</v>
      </c>
      <c r="S7" s="79">
        <v>4</v>
      </c>
      <c r="T7" s="80">
        <f>IFERROR(R7/(P7),"-")</f>
        <v>0.11904761904762</v>
      </c>
      <c r="U7" s="186"/>
      <c r="V7" s="82">
        <v>9</v>
      </c>
      <c r="W7" s="80">
        <f>IF(P7=0,"-",V7/P7)</f>
        <v>0.21428571428571</v>
      </c>
      <c r="X7" s="185">
        <v>2122040</v>
      </c>
      <c r="Y7" s="186">
        <f>IFERROR(X7/P7,"-")</f>
        <v>50524.761904762</v>
      </c>
      <c r="Z7" s="186">
        <f>IFERROR(X7/V7,"-")</f>
        <v>235782.22222222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0.047619047619048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0.023809523809524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0.071428571428571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17</v>
      </c>
      <c r="BO7" s="118">
        <f>IF(P7=0,"",IF(BN7=0,"",(BN7/P7)))</f>
        <v>0.4047619047619</v>
      </c>
      <c r="BP7" s="119">
        <v>3</v>
      </c>
      <c r="BQ7" s="120">
        <f>IFERROR(BP7/BN7,"-")</f>
        <v>0.17647058823529</v>
      </c>
      <c r="BR7" s="121">
        <v>194040</v>
      </c>
      <c r="BS7" s="122">
        <f>IFERROR(BR7/BN7,"-")</f>
        <v>11414.117647059</v>
      </c>
      <c r="BT7" s="123">
        <v>2</v>
      </c>
      <c r="BU7" s="123"/>
      <c r="BV7" s="123">
        <v>1</v>
      </c>
      <c r="BW7" s="124">
        <v>13</v>
      </c>
      <c r="BX7" s="125">
        <f>IF(P7=0,"",IF(BW7=0,"",(BW7/P7)))</f>
        <v>0.30952380952381</v>
      </c>
      <c r="BY7" s="126">
        <v>5</v>
      </c>
      <c r="BZ7" s="127">
        <f>IFERROR(BY7/BW7,"-")</f>
        <v>0.38461538461538</v>
      </c>
      <c r="CA7" s="128">
        <v>1588000</v>
      </c>
      <c r="CB7" s="129">
        <f>IFERROR(CA7/BW7,"-")</f>
        <v>122153.84615385</v>
      </c>
      <c r="CC7" s="130">
        <v>1</v>
      </c>
      <c r="CD7" s="130"/>
      <c r="CE7" s="130">
        <v>4</v>
      </c>
      <c r="CF7" s="131">
        <v>6</v>
      </c>
      <c r="CG7" s="132">
        <f>IF(P7=0,"",IF(CF7=0,"",(CF7/P7)))</f>
        <v>0.14285714285714</v>
      </c>
      <c r="CH7" s="133">
        <v>1</v>
      </c>
      <c r="CI7" s="134">
        <f>IFERROR(CH7/CF7,"-")</f>
        <v>0.16666666666667</v>
      </c>
      <c r="CJ7" s="135">
        <v>340000</v>
      </c>
      <c r="CK7" s="136">
        <f>IFERROR(CJ7/CF7,"-")</f>
        <v>56666.666666667</v>
      </c>
      <c r="CL7" s="137"/>
      <c r="CM7" s="137"/>
      <c r="CN7" s="137">
        <v>1</v>
      </c>
      <c r="CO7" s="138">
        <v>9</v>
      </c>
      <c r="CP7" s="139">
        <v>2122040</v>
      </c>
      <c r="CQ7" s="139">
        <v>775000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4.9302702702703</v>
      </c>
      <c r="B10" s="39"/>
      <c r="C10" s="39"/>
      <c r="D10" s="39"/>
      <c r="E10" s="39"/>
      <c r="F10" s="39"/>
      <c r="G10" s="40" t="s">
        <v>132</v>
      </c>
      <c r="H10" s="40"/>
      <c r="I10" s="40"/>
      <c r="J10" s="183">
        <f>SUM(J6:J9)</f>
        <v>444000</v>
      </c>
      <c r="K10" s="41">
        <f>SUM(K6:K9)</f>
        <v>312</v>
      </c>
      <c r="L10" s="41">
        <f>SUM(L6:L9)</f>
        <v>123</v>
      </c>
      <c r="M10" s="41">
        <f>SUM(M6:M9)</f>
        <v>333</v>
      </c>
      <c r="N10" s="41">
        <f>SUM(N6:N9)</f>
        <v>69</v>
      </c>
      <c r="O10" s="41">
        <f>SUM(O6:O9)</f>
        <v>0</v>
      </c>
      <c r="P10" s="41">
        <f>SUM(P6:P9)</f>
        <v>69</v>
      </c>
      <c r="Q10" s="42">
        <f>IFERROR(P10/M10,"-")</f>
        <v>0.20720720720721</v>
      </c>
      <c r="R10" s="76">
        <f>SUM(R6:R9)</f>
        <v>6</v>
      </c>
      <c r="S10" s="76">
        <f>SUM(S6:S9)</f>
        <v>16</v>
      </c>
      <c r="T10" s="42">
        <f>IFERROR(R10/P10,"-")</f>
        <v>0.08695652173913</v>
      </c>
      <c r="U10" s="188">
        <f>IFERROR(J10/P10,"-")</f>
        <v>6434.7826086957</v>
      </c>
      <c r="V10" s="44">
        <f>SUM(V6:V9)</f>
        <v>16</v>
      </c>
      <c r="W10" s="42">
        <f>IFERROR(V10/P10,"-")</f>
        <v>0.23188405797101</v>
      </c>
      <c r="X10" s="183">
        <f>SUM(X6:X9)</f>
        <v>2189040</v>
      </c>
      <c r="Y10" s="183">
        <f>IFERROR(X10/P10,"-")</f>
        <v>31725.217391304</v>
      </c>
      <c r="Z10" s="183">
        <f>IFERROR(X10/V10,"-")</f>
        <v>136815</v>
      </c>
      <c r="AA10" s="183">
        <f>X10-J10</f>
        <v>1745040</v>
      </c>
      <c r="AB10" s="45">
        <f>X10/J10</f>
        <v>4.9302702702703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