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<sst xmlns="http://schemas.openxmlformats.org/spreadsheetml/2006/main" uniqueCount="101">
  <si>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</si>
  <si>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</si>
  <si>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</si>
  <si>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</si>
  <si>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</si>
  <si>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</si>
  <si>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</si>
  <si>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</si>
  <si>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</si>
  <si>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</si>
  <si>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</si>
  <si>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</si>
  <si>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</si>
  <si>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</si>
  <si>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</si>
  <si>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</si>
  <si>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</si>
  <si>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</si>
  <si>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</si>
  <si>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</si>
  <si>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</si>
  <si>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</si>
  <si>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</si>
  <si>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</si>
  <si>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</si>
  <si>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07月</t>
  </si>
  <si>
    <t>りんご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</si>
  <si>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</si>
  <si>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</si>
  <si>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</si>
  <si>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</si>
  <si>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</si>
  <si>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</si>
  <si>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</si>
  <si>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</si>
  <si>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</si>
  <si>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</si>
  <si>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</si>
  <si>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</si>
  <si>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</si>
  <si>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</si>
  <si>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</si>
  <si>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</si>
  <si>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</si>
  <si>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</si>
  <si>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</si>
  <si>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</si>
  <si>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</si>
  <si>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</si>
  <si>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</si>
  <si>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</si>
  <si>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</si>
  <si>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</si>
  <si>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</si>
  <si>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</si>
  <si>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</si>
  <si>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</si>
  <si>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</si>
  <si>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</si>
  <si>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</si>
  <si>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</si>
  <si>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ks456</t>
  </si>
  <si>
    <t>①大正版（栗山絵麻）</t>
  </si>
  <si>
    <t>174「え！？女性3人とたった3000円で！？」</t>
  </si>
  <si>
    <t>TOP</t>
  </si>
  <si>
    <t>スポニチ関東</t>
  </si>
  <si>
    <t>半2段つかみ20段保証</t>
  </si>
  <si>
    <t>20段保証</t>
  </si>
  <si>
    <t>ks457</t>
  </si>
  <si>
    <t>②旧デイリー風（栗山絵麻）</t>
  </si>
  <si>
    <t>175「誘われるようにして、待つべし！待つべし！待つべし！」</t>
  </si>
  <si>
    <t>ks458</t>
  </si>
  <si>
    <t>③右女3（栗山絵麻）</t>
  </si>
  <si>
    <t>176「えー？そんなに？俺、15人としか会ってないわ」</t>
  </si>
  <si>
    <t>ks459</t>
  </si>
  <si>
    <t>④黒：右女3（栗山絵麻）</t>
  </si>
  <si>
    <t>177「人生における最高の出会い」</t>
  </si>
  <si>
    <t>ks460</t>
  </si>
  <si>
    <t>(空電共通)</t>
  </si>
  <si>
    <t>空電</t>
  </si>
  <si>
    <t>ks461</t>
  </si>
  <si>
    <t>①求人風（栗山絵麻）</t>
  </si>
  <si>
    <t>デイリースポーツ関西</t>
  </si>
  <si>
    <t>ks462</t>
  </si>
  <si>
    <t>②黒：右女3（栗山絵麻）</t>
  </si>
  <si>
    <t>ks463</t>
  </si>
  <si>
    <t>③興奮版（栗山絵麻）</t>
  </si>
  <si>
    <t>ks464</t>
  </si>
  <si>
    <t>④大正版（栗山絵麻）</t>
  </si>
  <si>
    <t>ks465</t>
  </si>
  <si>
    <t>新聞 TOTAL</t>
  </si>
  <si>
    <t>●雑誌 広告</t>
  </si>
  <si>
    <t>rz039</t>
  </si>
  <si>
    <t>ぶんか社</t>
  </si>
  <si>
    <t>黄色黒版（栗山絵麻）</t>
  </si>
  <si>
    <t>もう50代の熟女だけど</t>
  </si>
  <si>
    <t>EX MAX</t>
  </si>
  <si>
    <t>表4</t>
  </si>
  <si>
    <t>7月26日(月)</t>
  </si>
  <si>
    <t>rz040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</si>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</sst>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10</v>
      </c>
      <c r="D6" s="180">
        <v>840000</v>
      </c>
      <c r="E6" s="79">
        <v>763</v>
      </c>
      <c r="F6" s="79">
        <v>157</v>
      </c>
      <c r="G6" s="79">
        <v>819</v>
      </c>
      <c r="H6" s="89">
        <v>65</v>
      </c>
      <c r="I6" s="90">
        <v>1</v>
      </c>
      <c r="J6" s="143">
        <f>H6+I6</f>
        <v>66</v>
      </c>
      <c r="K6" s="80">
        <f>IFERROR(J6/G6,"-")</f>
        <v>0.080586080586081</v>
      </c>
      <c r="L6" s="79">
        <v>9</v>
      </c>
      <c r="M6" s="79">
        <v>19</v>
      </c>
      <c r="N6" s="80">
        <f>IFERROR(L6/J6,"-")</f>
        <v>0.13636363636364</v>
      </c>
      <c r="O6" s="81">
        <f>IFERROR(D6/J6,"-")</f>
        <v>12727.272727273</v>
      </c>
      <c r="P6" s="82">
        <v>17</v>
      </c>
      <c r="Q6" s="80">
        <f>IFERROR(P6/J6,"-")</f>
        <v>0.25757575757576</v>
      </c>
      <c r="R6" s="185">
        <v>298000</v>
      </c>
      <c r="S6" s="186">
        <f>IFERROR(R6/J6,"-")</f>
        <v>4515.1515151515</v>
      </c>
      <c r="T6" s="186">
        <f>IFERROR(R6/P6,"-")</f>
        <v>17529.411764706</v>
      </c>
      <c r="U6" s="180">
        <f>IFERROR(R6-D6,"-")</f>
        <v>-542000</v>
      </c>
      <c r="V6" s="83">
        <f>R6/D6</f>
        <v>0.3547619047619</v>
      </c>
      <c r="W6" s="77"/>
      <c r="X6" s="142"/>
    </row>
    <row r="7" spans="1:24">
      <c r="A7" s="78"/>
      <c r="B7" s="84" t="s">
        <v>24</v>
      </c>
      <c r="C7" s="84">
        <v>2</v>
      </c>
      <c r="D7" s="180">
        <v>96000</v>
      </c>
      <c r="E7" s="79">
        <v>123</v>
      </c>
      <c r="F7" s="79">
        <v>53</v>
      </c>
      <c r="G7" s="79">
        <v>142</v>
      </c>
      <c r="H7" s="89">
        <v>50</v>
      </c>
      <c r="I7" s="90">
        <v>2</v>
      </c>
      <c r="J7" s="143">
        <f>H7+I7</f>
        <v>52</v>
      </c>
      <c r="K7" s="80">
        <f>IFERROR(J7/G7,"-")</f>
        <v>0.36619718309859</v>
      </c>
      <c r="L7" s="79">
        <v>3</v>
      </c>
      <c r="M7" s="79">
        <v>14</v>
      </c>
      <c r="N7" s="80">
        <f>IFERROR(L7/J7,"-")</f>
        <v>0.057692307692308</v>
      </c>
      <c r="O7" s="81">
        <f>IFERROR(D7/J7,"-")</f>
        <v>1846.1538461538</v>
      </c>
      <c r="P7" s="82">
        <v>6</v>
      </c>
      <c r="Q7" s="80">
        <f>IFERROR(P7/J7,"-")</f>
        <v>0.11538461538462</v>
      </c>
      <c r="R7" s="185">
        <v>1240000</v>
      </c>
      <c r="S7" s="186">
        <f>IFERROR(R7/J7,"-")</f>
        <v>23846.153846154</v>
      </c>
      <c r="T7" s="186">
        <f>IFERROR(R7/P7,"-")</f>
        <v>206666.66666667</v>
      </c>
      <c r="U7" s="180">
        <f>IFERROR(R7-D7,"-")</f>
        <v>1144000</v>
      </c>
      <c r="V7" s="83">
        <f>R7/D7</f>
        <v>12.916666666667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936000</v>
      </c>
      <c r="E10" s="41">
        <f>SUM(E6:E8)</f>
        <v>886</v>
      </c>
      <c r="F10" s="41">
        <f>SUM(F6:F8)</f>
        <v>210</v>
      </c>
      <c r="G10" s="41">
        <f>SUM(G6:G8)</f>
        <v>961</v>
      </c>
      <c r="H10" s="41">
        <f>SUM(H6:H8)</f>
        <v>115</v>
      </c>
      <c r="I10" s="41">
        <f>SUM(I6:I8)</f>
        <v>3</v>
      </c>
      <c r="J10" s="41">
        <f>SUM(J6:J8)</f>
        <v>118</v>
      </c>
      <c r="K10" s="42">
        <f>IFERROR(J10/G10,"-")</f>
        <v>0.12278876170656</v>
      </c>
      <c r="L10" s="76">
        <f>SUM(L6:L8)</f>
        <v>12</v>
      </c>
      <c r="M10" s="76">
        <f>SUM(M6:M8)</f>
        <v>33</v>
      </c>
      <c r="N10" s="42">
        <f>IFERROR(L10/J10,"-")</f>
        <v>0.10169491525424</v>
      </c>
      <c r="O10" s="43">
        <f>IFERROR(D10/J10,"-")</f>
        <v>7932.2033898305</v>
      </c>
      <c r="P10" s="44">
        <f>SUM(P6:P8)</f>
        <v>23</v>
      </c>
      <c r="Q10" s="42">
        <f>IFERROR(P10/J10,"-")</f>
        <v>0.19491525423729</v>
      </c>
      <c r="R10" s="183">
        <f>SUM(R6:R8)</f>
        <v>1538000</v>
      </c>
      <c r="S10" s="183">
        <f>IFERROR(R10/J10,"-")</f>
        <v>13033.898305085</v>
      </c>
      <c r="T10" s="183">
        <f>IFERROR(P10/P10,"-")</f>
        <v>1</v>
      </c>
      <c r="U10" s="183">
        <f>SUM(U6:U8)</f>
        <v>602000</v>
      </c>
      <c r="V10" s="45">
        <f>IFERROR(R10/D10,"-")</f>
        <v>1.6431623931624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88" t="s">
        <v>67</v>
      </c>
      <c r="J6" s="180">
        <v>480000</v>
      </c>
      <c r="K6" s="79">
        <v>39</v>
      </c>
      <c r="L6" s="79">
        <v>0</v>
      </c>
      <c r="M6" s="79">
        <v>88</v>
      </c>
      <c r="N6" s="89">
        <v>9</v>
      </c>
      <c r="O6" s="90">
        <v>0</v>
      </c>
      <c r="P6" s="91">
        <f>N6+O6</f>
        <v>9</v>
      </c>
      <c r="Q6" s="80">
        <f>IFERROR(P6/M6,"-")</f>
        <v>0.10227272727273</v>
      </c>
      <c r="R6" s="79">
        <v>1</v>
      </c>
      <c r="S6" s="79">
        <v>3</v>
      </c>
      <c r="T6" s="80">
        <f>IFERROR(R6/(P6),"-")</f>
        <v>0.11111111111111</v>
      </c>
      <c r="U6" s="186">
        <f>IFERROR(J6/SUM(N6:O10),"-")</f>
        <v>12307.692307692</v>
      </c>
      <c r="V6" s="82">
        <v>2</v>
      </c>
      <c r="W6" s="80">
        <f>IF(P6=0,"-",V6/P6)</f>
        <v>0.22222222222222</v>
      </c>
      <c r="X6" s="185">
        <v>81000</v>
      </c>
      <c r="Y6" s="186">
        <f>IFERROR(X6/P6,"-")</f>
        <v>9000</v>
      </c>
      <c r="Z6" s="186">
        <f>IFERROR(X6/V6,"-")</f>
        <v>40500</v>
      </c>
      <c r="AA6" s="180">
        <f>SUM(X6:X10)-SUM(J6:J10)</f>
        <v>-288000</v>
      </c>
      <c r="AB6" s="83">
        <f>SUM(X6:X10)/SUM(J6:J10)</f>
        <v>0.4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0.11111111111111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0.11111111111111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0.22222222222222</v>
      </c>
      <c r="BP6" s="119">
        <v>1</v>
      </c>
      <c r="BQ6" s="120">
        <f>IFERROR(BP6/BN6,"-")</f>
        <v>0.5</v>
      </c>
      <c r="BR6" s="121">
        <v>13000</v>
      </c>
      <c r="BS6" s="122">
        <f>IFERROR(BR6/BN6,"-")</f>
        <v>6500</v>
      </c>
      <c r="BT6" s="123"/>
      <c r="BU6" s="123"/>
      <c r="BV6" s="123">
        <v>1</v>
      </c>
      <c r="BW6" s="124">
        <v>3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2</v>
      </c>
      <c r="CG6" s="132">
        <f>IF(P6=0,"",IF(CF6=0,"",(CF6/P6)))</f>
        <v>0.22222222222222</v>
      </c>
      <c r="CH6" s="133">
        <v>1</v>
      </c>
      <c r="CI6" s="134">
        <f>IFERROR(CH6/CF6,"-")</f>
        <v>0.5</v>
      </c>
      <c r="CJ6" s="135">
        <v>68000</v>
      </c>
      <c r="CK6" s="136">
        <f>IFERROR(CJ6/CF6,"-")</f>
        <v>34000</v>
      </c>
      <c r="CL6" s="137"/>
      <c r="CM6" s="137"/>
      <c r="CN6" s="137">
        <v>1</v>
      </c>
      <c r="CO6" s="138">
        <v>2</v>
      </c>
      <c r="CP6" s="139">
        <v>81000</v>
      </c>
      <c r="CQ6" s="139">
        <v>68000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69</v>
      </c>
      <c r="E7" s="189" t="s">
        <v>70</v>
      </c>
      <c r="F7" s="189" t="s">
        <v>64</v>
      </c>
      <c r="G7" s="88"/>
      <c r="H7" s="88" t="s">
        <v>66</v>
      </c>
      <c r="I7" s="88"/>
      <c r="J7" s="180"/>
      <c r="K7" s="79">
        <v>26</v>
      </c>
      <c r="L7" s="79">
        <v>0</v>
      </c>
      <c r="M7" s="79">
        <v>115</v>
      </c>
      <c r="N7" s="89">
        <v>8</v>
      </c>
      <c r="O7" s="90">
        <v>0</v>
      </c>
      <c r="P7" s="91">
        <f>N7+O7</f>
        <v>8</v>
      </c>
      <c r="Q7" s="80">
        <f>IFERROR(P7/M7,"-")</f>
        <v>0.069565217391304</v>
      </c>
      <c r="R7" s="79">
        <v>1</v>
      </c>
      <c r="S7" s="79">
        <v>4</v>
      </c>
      <c r="T7" s="80">
        <f>IFERROR(R7/(P7),"-")</f>
        <v>0.125</v>
      </c>
      <c r="U7" s="186"/>
      <c r="V7" s="82">
        <v>2</v>
      </c>
      <c r="W7" s="80">
        <f>IF(P7=0,"-",V7/P7)</f>
        <v>0.25</v>
      </c>
      <c r="X7" s="185">
        <v>7000</v>
      </c>
      <c r="Y7" s="186">
        <f>IFERROR(X7/P7,"-")</f>
        <v>875</v>
      </c>
      <c r="Z7" s="186">
        <f>IFERROR(X7/V7,"-")</f>
        <v>3500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0.375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0.125</v>
      </c>
      <c r="BP7" s="119">
        <v>1</v>
      </c>
      <c r="BQ7" s="120">
        <f>IFERROR(BP7/BN7,"-")</f>
        <v>1</v>
      </c>
      <c r="BR7" s="121">
        <v>4000</v>
      </c>
      <c r="BS7" s="122">
        <f>IFERROR(BR7/BN7,"-")</f>
        <v>4000</v>
      </c>
      <c r="BT7" s="123">
        <v>1</v>
      </c>
      <c r="BU7" s="123"/>
      <c r="BV7" s="123"/>
      <c r="BW7" s="124">
        <v>4</v>
      </c>
      <c r="BX7" s="125">
        <f>IF(P7=0,"",IF(BW7=0,"",(BW7/P7)))</f>
        <v>0.5</v>
      </c>
      <c r="BY7" s="126">
        <v>1</v>
      </c>
      <c r="BZ7" s="127">
        <f>IFERROR(BY7/BW7,"-")</f>
        <v>0.25</v>
      </c>
      <c r="CA7" s="128">
        <v>3000</v>
      </c>
      <c r="CB7" s="129">
        <f>IFERROR(CA7/BW7,"-")</f>
        <v>750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7000</v>
      </c>
      <c r="CQ7" s="139">
        <v>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72</v>
      </c>
      <c r="E8" s="189" t="s">
        <v>73</v>
      </c>
      <c r="F8" s="189" t="s">
        <v>64</v>
      </c>
      <c r="G8" s="88"/>
      <c r="H8" s="88" t="s">
        <v>66</v>
      </c>
      <c r="I8" s="88"/>
      <c r="J8" s="180"/>
      <c r="K8" s="79">
        <v>6</v>
      </c>
      <c r="L8" s="79">
        <v>0</v>
      </c>
      <c r="M8" s="79">
        <v>52</v>
      </c>
      <c r="N8" s="89">
        <v>2</v>
      </c>
      <c r="O8" s="90">
        <v>0</v>
      </c>
      <c r="P8" s="91">
        <f>N8+O8</f>
        <v>2</v>
      </c>
      <c r="Q8" s="80">
        <f>IFERROR(P8/M8,"-")</f>
        <v>0.038461538461538</v>
      </c>
      <c r="R8" s="79">
        <v>0</v>
      </c>
      <c r="S8" s="79">
        <v>1</v>
      </c>
      <c r="T8" s="80">
        <f>IFERROR(R8/(P8),"-")</f>
        <v>0</v>
      </c>
      <c r="U8" s="186"/>
      <c r="V8" s="82">
        <v>1</v>
      </c>
      <c r="W8" s="80">
        <f>IF(P8=0,"-",V8/P8)</f>
        <v>0.5</v>
      </c>
      <c r="X8" s="185">
        <v>3000</v>
      </c>
      <c r="Y8" s="186">
        <f>IFERROR(X8/P8,"-")</f>
        <v>1500</v>
      </c>
      <c r="Z8" s="186">
        <f>IFERROR(X8/V8,"-")</f>
        <v>3000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>
        <v>1</v>
      </c>
      <c r="BQ8" s="120">
        <f>IFERROR(BP8/BN8,"-")</f>
        <v>1</v>
      </c>
      <c r="BR8" s="121">
        <v>3000</v>
      </c>
      <c r="BS8" s="122">
        <f>IFERROR(BR8/BN8,"-")</f>
        <v>3000</v>
      </c>
      <c r="BT8" s="123">
        <v>1</v>
      </c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0.5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74</v>
      </c>
      <c r="C9" s="189"/>
      <c r="D9" s="189" t="s">
        <v>75</v>
      </c>
      <c r="E9" s="189" t="s">
        <v>76</v>
      </c>
      <c r="F9" s="189" t="s">
        <v>64</v>
      </c>
      <c r="G9" s="88"/>
      <c r="H9" s="88" t="s">
        <v>66</v>
      </c>
      <c r="I9" s="88"/>
      <c r="J9" s="180"/>
      <c r="K9" s="79">
        <v>9</v>
      </c>
      <c r="L9" s="79">
        <v>0</v>
      </c>
      <c r="M9" s="79">
        <v>56</v>
      </c>
      <c r="N9" s="89">
        <v>0</v>
      </c>
      <c r="O9" s="90">
        <v>1</v>
      </c>
      <c r="P9" s="91">
        <f>N9+O9</f>
        <v>1</v>
      </c>
      <c r="Q9" s="80">
        <f>IFERROR(P9/M9,"-")</f>
        <v>0.017857142857143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77</v>
      </c>
      <c r="C10" s="189"/>
      <c r="D10" s="189" t="s">
        <v>78</v>
      </c>
      <c r="E10" s="189" t="s">
        <v>78</v>
      </c>
      <c r="F10" s="189" t="s">
        <v>79</v>
      </c>
      <c r="G10" s="88"/>
      <c r="H10" s="88"/>
      <c r="I10" s="88"/>
      <c r="J10" s="180"/>
      <c r="K10" s="79">
        <v>481</v>
      </c>
      <c r="L10" s="79">
        <v>75</v>
      </c>
      <c r="M10" s="79">
        <v>105</v>
      </c>
      <c r="N10" s="89">
        <v>19</v>
      </c>
      <c r="O10" s="90">
        <v>0</v>
      </c>
      <c r="P10" s="91">
        <f>N10+O10</f>
        <v>19</v>
      </c>
      <c r="Q10" s="80">
        <f>IFERROR(P10/M10,"-")</f>
        <v>0.18095238095238</v>
      </c>
      <c r="R10" s="79">
        <v>4</v>
      </c>
      <c r="S10" s="79">
        <v>3</v>
      </c>
      <c r="T10" s="80">
        <f>IFERROR(R10/(P10),"-")</f>
        <v>0.21052631578947</v>
      </c>
      <c r="U10" s="186"/>
      <c r="V10" s="82">
        <v>5</v>
      </c>
      <c r="W10" s="80">
        <f>IF(P10=0,"-",V10/P10)</f>
        <v>0.26315789473684</v>
      </c>
      <c r="X10" s="185">
        <v>101000</v>
      </c>
      <c r="Y10" s="186">
        <f>IFERROR(X10/P10,"-")</f>
        <v>5315.7894736842</v>
      </c>
      <c r="Z10" s="186">
        <f>IFERROR(X10/V10,"-")</f>
        <v>20200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0.052631578947368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0.052631578947368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8</v>
      </c>
      <c r="BO10" s="118">
        <f>IF(P10=0,"",IF(BN10=0,"",(BN10/P10)))</f>
        <v>0.42105263157895</v>
      </c>
      <c r="BP10" s="119">
        <v>2</v>
      </c>
      <c r="BQ10" s="120">
        <f>IFERROR(BP10/BN10,"-")</f>
        <v>0.25</v>
      </c>
      <c r="BR10" s="121">
        <v>69000</v>
      </c>
      <c r="BS10" s="122">
        <f>IFERROR(BR10/BN10,"-")</f>
        <v>8625</v>
      </c>
      <c r="BT10" s="123">
        <v>1</v>
      </c>
      <c r="BU10" s="123"/>
      <c r="BV10" s="123">
        <v>1</v>
      </c>
      <c r="BW10" s="124">
        <v>6</v>
      </c>
      <c r="BX10" s="125">
        <f>IF(P10=0,"",IF(BW10=0,"",(BW10/P10)))</f>
        <v>0.31578947368421</v>
      </c>
      <c r="BY10" s="126">
        <v>2</v>
      </c>
      <c r="BZ10" s="127">
        <f>IFERROR(BY10/BW10,"-")</f>
        <v>0.33333333333333</v>
      </c>
      <c r="CA10" s="128">
        <v>29000</v>
      </c>
      <c r="CB10" s="129">
        <f>IFERROR(CA10/BW10,"-")</f>
        <v>4833.3333333333</v>
      </c>
      <c r="CC10" s="130"/>
      <c r="CD10" s="130"/>
      <c r="CE10" s="130">
        <v>2</v>
      </c>
      <c r="CF10" s="131">
        <v>3</v>
      </c>
      <c r="CG10" s="132">
        <f>IF(P10=0,"",IF(CF10=0,"",(CF10/P10)))</f>
        <v>0.15789473684211</v>
      </c>
      <c r="CH10" s="133">
        <v>1</v>
      </c>
      <c r="CI10" s="134">
        <f>IFERROR(CH10/CF10,"-")</f>
        <v>0.33333333333333</v>
      </c>
      <c r="CJ10" s="135">
        <v>3000</v>
      </c>
      <c r="CK10" s="136">
        <f>IFERROR(CJ10/CF10,"-")</f>
        <v>1000</v>
      </c>
      <c r="CL10" s="137">
        <v>1</v>
      </c>
      <c r="CM10" s="137"/>
      <c r="CN10" s="137"/>
      <c r="CO10" s="138">
        <v>5</v>
      </c>
      <c r="CP10" s="139">
        <v>101000</v>
      </c>
      <c r="CQ10" s="139">
        <v>66000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0.29444444444444</v>
      </c>
      <c r="B11" s="189" t="s">
        <v>80</v>
      </c>
      <c r="C11" s="189"/>
      <c r="D11" s="189" t="s">
        <v>81</v>
      </c>
      <c r="E11" s="189" t="s">
        <v>63</v>
      </c>
      <c r="F11" s="189" t="s">
        <v>64</v>
      </c>
      <c r="G11" s="88" t="s">
        <v>82</v>
      </c>
      <c r="H11" s="88" t="s">
        <v>66</v>
      </c>
      <c r="I11" s="88" t="s">
        <v>67</v>
      </c>
      <c r="J11" s="180">
        <v>360000</v>
      </c>
      <c r="K11" s="79">
        <v>16</v>
      </c>
      <c r="L11" s="79">
        <v>0</v>
      </c>
      <c r="M11" s="79">
        <v>91</v>
      </c>
      <c r="N11" s="89">
        <v>3</v>
      </c>
      <c r="O11" s="90">
        <v>0</v>
      </c>
      <c r="P11" s="91">
        <f>N11+O11</f>
        <v>3</v>
      </c>
      <c r="Q11" s="80">
        <f>IFERROR(P11/M11,"-")</f>
        <v>0.032967032967033</v>
      </c>
      <c r="R11" s="79">
        <v>0</v>
      </c>
      <c r="S11" s="79">
        <v>1</v>
      </c>
      <c r="T11" s="80">
        <f>IFERROR(R11/(P11),"-")</f>
        <v>0</v>
      </c>
      <c r="U11" s="186">
        <f>IFERROR(J11/SUM(N11:O15),"-")</f>
        <v>13333.333333333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SUM(X11:X15)-SUM(J11:J15)</f>
        <v>-254000</v>
      </c>
      <c r="AB11" s="83">
        <f>SUM(X11:X15)/SUM(J11:J15)</f>
        <v>0.29444444444444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0.33333333333333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83</v>
      </c>
      <c r="C12" s="189"/>
      <c r="D12" s="189" t="s">
        <v>84</v>
      </c>
      <c r="E12" s="189" t="s">
        <v>70</v>
      </c>
      <c r="F12" s="189" t="s">
        <v>64</v>
      </c>
      <c r="G12" s="88"/>
      <c r="H12" s="88" t="s">
        <v>66</v>
      </c>
      <c r="I12" s="88"/>
      <c r="J12" s="180"/>
      <c r="K12" s="79">
        <v>7</v>
      </c>
      <c r="L12" s="79">
        <v>0</v>
      </c>
      <c r="M12" s="79">
        <v>93</v>
      </c>
      <c r="N12" s="89">
        <v>2</v>
      </c>
      <c r="O12" s="90">
        <v>0</v>
      </c>
      <c r="P12" s="91">
        <f>N12+O12</f>
        <v>2</v>
      </c>
      <c r="Q12" s="80">
        <f>IFERROR(P12/M12,"-")</f>
        <v>0.021505376344086</v>
      </c>
      <c r="R12" s="79">
        <v>0</v>
      </c>
      <c r="S12" s="79">
        <v>1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85</v>
      </c>
      <c r="C13" s="189"/>
      <c r="D13" s="189" t="s">
        <v>86</v>
      </c>
      <c r="E13" s="189" t="s">
        <v>73</v>
      </c>
      <c r="F13" s="189" t="s">
        <v>64</v>
      </c>
      <c r="G13" s="88"/>
      <c r="H13" s="88" t="s">
        <v>66</v>
      </c>
      <c r="I13" s="88"/>
      <c r="J13" s="180"/>
      <c r="K13" s="79">
        <v>12</v>
      </c>
      <c r="L13" s="79">
        <v>0</v>
      </c>
      <c r="M13" s="79">
        <v>100</v>
      </c>
      <c r="N13" s="89">
        <v>3</v>
      </c>
      <c r="O13" s="90">
        <v>0</v>
      </c>
      <c r="P13" s="91">
        <f>N13+O13</f>
        <v>3</v>
      </c>
      <c r="Q13" s="80">
        <f>IFERROR(P13/M13,"-")</f>
        <v>0.03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0.33333333333333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0.66666666666667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87</v>
      </c>
      <c r="C14" s="189"/>
      <c r="D14" s="189" t="s">
        <v>88</v>
      </c>
      <c r="E14" s="189" t="s">
        <v>76</v>
      </c>
      <c r="F14" s="189" t="s">
        <v>64</v>
      </c>
      <c r="G14" s="88"/>
      <c r="H14" s="88" t="s">
        <v>66</v>
      </c>
      <c r="I14" s="88"/>
      <c r="J14" s="180"/>
      <c r="K14" s="79">
        <v>8</v>
      </c>
      <c r="L14" s="79">
        <v>0</v>
      </c>
      <c r="M14" s="79">
        <v>67</v>
      </c>
      <c r="N14" s="89">
        <v>2</v>
      </c>
      <c r="O14" s="90">
        <v>0</v>
      </c>
      <c r="P14" s="91">
        <f>N14+O14</f>
        <v>2</v>
      </c>
      <c r="Q14" s="80">
        <f>IFERROR(P14/M14,"-")</f>
        <v>0.029850746268657</v>
      </c>
      <c r="R14" s="79">
        <v>0</v>
      </c>
      <c r="S14" s="79">
        <v>1</v>
      </c>
      <c r="T14" s="80">
        <f>IFERROR(R14/(P14),"-")</f>
        <v>0</v>
      </c>
      <c r="U14" s="186"/>
      <c r="V14" s="82">
        <v>1</v>
      </c>
      <c r="W14" s="80">
        <f>IF(P14=0,"-",V14/P14)</f>
        <v>0.5</v>
      </c>
      <c r="X14" s="185">
        <v>40000</v>
      </c>
      <c r="Y14" s="186">
        <f>IFERROR(X14/P14,"-")</f>
        <v>20000</v>
      </c>
      <c r="Z14" s="186">
        <f>IFERROR(X14/V14,"-")</f>
        <v>40000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0.5</v>
      </c>
      <c r="AO14" s="98">
        <v>1</v>
      </c>
      <c r="AP14" s="100">
        <f>IFERROR(AO14/AM14,"-")</f>
        <v>1</v>
      </c>
      <c r="AQ14" s="101">
        <v>40000</v>
      </c>
      <c r="AR14" s="102">
        <f>IFERROR(AQ14/AM14,"-")</f>
        <v>40000</v>
      </c>
      <c r="AS14" s="103"/>
      <c r="AT14" s="103"/>
      <c r="AU14" s="103">
        <v>1</v>
      </c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40000</v>
      </c>
      <c r="CQ14" s="139">
        <v>40000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78</v>
      </c>
      <c r="E15" s="189" t="s">
        <v>78</v>
      </c>
      <c r="F15" s="189" t="s">
        <v>79</v>
      </c>
      <c r="G15" s="88"/>
      <c r="H15" s="88"/>
      <c r="I15" s="88"/>
      <c r="J15" s="180"/>
      <c r="K15" s="79">
        <v>159</v>
      </c>
      <c r="L15" s="79">
        <v>82</v>
      </c>
      <c r="M15" s="79">
        <v>52</v>
      </c>
      <c r="N15" s="89">
        <v>17</v>
      </c>
      <c r="O15" s="90">
        <v>0</v>
      </c>
      <c r="P15" s="91">
        <f>N15+O15</f>
        <v>17</v>
      </c>
      <c r="Q15" s="80">
        <f>IFERROR(P15/M15,"-")</f>
        <v>0.32692307692308</v>
      </c>
      <c r="R15" s="79">
        <v>3</v>
      </c>
      <c r="S15" s="79">
        <v>4</v>
      </c>
      <c r="T15" s="80">
        <f>IFERROR(R15/(P15),"-")</f>
        <v>0.17647058823529</v>
      </c>
      <c r="U15" s="186"/>
      <c r="V15" s="82">
        <v>6</v>
      </c>
      <c r="W15" s="80">
        <f>IF(P15=0,"-",V15/P15)</f>
        <v>0.35294117647059</v>
      </c>
      <c r="X15" s="185">
        <v>66000</v>
      </c>
      <c r="Y15" s="186">
        <f>IFERROR(X15/P15,"-")</f>
        <v>3882.3529411765</v>
      </c>
      <c r="Z15" s="186">
        <f>IFERROR(X15/V15,"-")</f>
        <v>11000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0.058823529411765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6</v>
      </c>
      <c r="BO15" s="118">
        <f>IF(P15=0,"",IF(BN15=0,"",(BN15/P15)))</f>
        <v>0.35294117647059</v>
      </c>
      <c r="BP15" s="119">
        <v>1</v>
      </c>
      <c r="BQ15" s="120">
        <f>IFERROR(BP15/BN15,"-")</f>
        <v>0.16666666666667</v>
      </c>
      <c r="BR15" s="121">
        <v>3000</v>
      </c>
      <c r="BS15" s="122">
        <f>IFERROR(BR15/BN15,"-")</f>
        <v>500</v>
      </c>
      <c r="BT15" s="123">
        <v>1</v>
      </c>
      <c r="BU15" s="123"/>
      <c r="BV15" s="123"/>
      <c r="BW15" s="124">
        <v>8</v>
      </c>
      <c r="BX15" s="125">
        <f>IF(P15=0,"",IF(BW15=0,"",(BW15/P15)))</f>
        <v>0.47058823529412</v>
      </c>
      <c r="BY15" s="126">
        <v>4</v>
      </c>
      <c r="BZ15" s="127">
        <f>IFERROR(BY15/BW15,"-")</f>
        <v>0.5</v>
      </c>
      <c r="CA15" s="128">
        <v>57000</v>
      </c>
      <c r="CB15" s="129">
        <f>IFERROR(CA15/BW15,"-")</f>
        <v>7125</v>
      </c>
      <c r="CC15" s="130">
        <v>1</v>
      </c>
      <c r="CD15" s="130">
        <v>1</v>
      </c>
      <c r="CE15" s="130">
        <v>2</v>
      </c>
      <c r="CF15" s="131">
        <v>2</v>
      </c>
      <c r="CG15" s="132">
        <f>IF(P15=0,"",IF(CF15=0,"",(CF15/P15)))</f>
        <v>0.11764705882353</v>
      </c>
      <c r="CH15" s="133">
        <v>1</v>
      </c>
      <c r="CI15" s="134">
        <f>IFERROR(CH15/CF15,"-")</f>
        <v>0.5</v>
      </c>
      <c r="CJ15" s="135">
        <v>6000</v>
      </c>
      <c r="CK15" s="136">
        <f>IFERROR(CJ15/CF15,"-")</f>
        <v>3000</v>
      </c>
      <c r="CL15" s="137"/>
      <c r="CM15" s="137">
        <v>1</v>
      </c>
      <c r="CN15" s="137"/>
      <c r="CO15" s="138">
        <v>6</v>
      </c>
      <c r="CP15" s="139">
        <v>66000</v>
      </c>
      <c r="CQ15" s="139">
        <v>36000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18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187"/>
      <c r="V16" s="25"/>
      <c r="W16" s="25"/>
      <c r="X16" s="187"/>
      <c r="Y16" s="187"/>
      <c r="Z16" s="187"/>
      <c r="AA16" s="18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18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187"/>
      <c r="V17" s="25"/>
      <c r="W17" s="25"/>
      <c r="X17" s="187"/>
      <c r="Y17" s="187"/>
      <c r="Z17" s="187"/>
      <c r="AA17" s="18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0.3547619047619</v>
      </c>
      <c r="B18" s="39"/>
      <c r="C18" s="39"/>
      <c r="D18" s="39"/>
      <c r="E18" s="39"/>
      <c r="F18" s="39"/>
      <c r="G18" s="40" t="s">
        <v>90</v>
      </c>
      <c r="H18" s="40"/>
      <c r="I18" s="40"/>
      <c r="J18" s="183">
        <f>SUM(J6:J17)</f>
        <v>840000</v>
      </c>
      <c r="K18" s="41">
        <f>SUM(K6:K17)</f>
        <v>763</v>
      </c>
      <c r="L18" s="41">
        <f>SUM(L6:L17)</f>
        <v>157</v>
      </c>
      <c r="M18" s="41">
        <f>SUM(M6:M17)</f>
        <v>819</v>
      </c>
      <c r="N18" s="41">
        <f>SUM(N6:N17)</f>
        <v>65</v>
      </c>
      <c r="O18" s="41">
        <f>SUM(O6:O17)</f>
        <v>1</v>
      </c>
      <c r="P18" s="41">
        <f>SUM(P6:P17)</f>
        <v>66</v>
      </c>
      <c r="Q18" s="42">
        <f>IFERROR(P18/M18,"-")</f>
        <v>0.080586080586081</v>
      </c>
      <c r="R18" s="76">
        <f>SUM(R6:R17)</f>
        <v>9</v>
      </c>
      <c r="S18" s="76">
        <f>SUM(S6:S17)</f>
        <v>19</v>
      </c>
      <c r="T18" s="42">
        <f>IFERROR(R18/P18,"-")</f>
        <v>0.13636363636364</v>
      </c>
      <c r="U18" s="188">
        <f>IFERROR(J18/P18,"-")</f>
        <v>12727.272727273</v>
      </c>
      <c r="V18" s="44">
        <f>SUM(V6:V17)</f>
        <v>17</v>
      </c>
      <c r="W18" s="42">
        <f>IFERROR(V18/P18,"-")</f>
        <v>0.25757575757576</v>
      </c>
      <c r="X18" s="183">
        <f>SUM(X6:X17)</f>
        <v>298000</v>
      </c>
      <c r="Y18" s="183">
        <f>IFERROR(X18/P18,"-")</f>
        <v>4515.1515151515</v>
      </c>
      <c r="Z18" s="183">
        <f>IFERROR(X18/V18,"-")</f>
        <v>17529.411764706</v>
      </c>
      <c r="AA18" s="183">
        <f>X18-J18</f>
        <v>-542000</v>
      </c>
      <c r="AB18" s="45">
        <f>X18/J18</f>
        <v>0.3547619047619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91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12.916666666667</v>
      </c>
      <c r="B6" s="189" t="s">
        <v>92</v>
      </c>
      <c r="C6" s="189" t="s">
        <v>93</v>
      </c>
      <c r="D6" s="189" t="s">
        <v>94</v>
      </c>
      <c r="E6" s="189" t="s">
        <v>95</v>
      </c>
      <c r="F6" s="189" t="s">
        <v>64</v>
      </c>
      <c r="G6" s="88" t="s">
        <v>96</v>
      </c>
      <c r="H6" s="88" t="s">
        <v>97</v>
      </c>
      <c r="I6" s="88" t="s">
        <v>98</v>
      </c>
      <c r="J6" s="180">
        <v>96000</v>
      </c>
      <c r="K6" s="79">
        <v>41</v>
      </c>
      <c r="L6" s="79">
        <v>0</v>
      </c>
      <c r="M6" s="79">
        <v>110</v>
      </c>
      <c r="N6" s="89">
        <v>20</v>
      </c>
      <c r="O6" s="90">
        <v>1</v>
      </c>
      <c r="P6" s="91">
        <f>N6+O6</f>
        <v>21</v>
      </c>
      <c r="Q6" s="80">
        <f>IFERROR(P6/M6,"-")</f>
        <v>0.19090909090909</v>
      </c>
      <c r="R6" s="79">
        <v>0</v>
      </c>
      <c r="S6" s="79">
        <v>9</v>
      </c>
      <c r="T6" s="80">
        <f>IFERROR(R6/(P6),"-")</f>
        <v>0</v>
      </c>
      <c r="U6" s="186">
        <f>IFERROR(J6/SUM(N6:O7),"-")</f>
        <v>1846.1538461538</v>
      </c>
      <c r="V6" s="82">
        <v>1</v>
      </c>
      <c r="W6" s="80">
        <f>IF(P6=0,"-",V6/P6)</f>
        <v>0.047619047619048</v>
      </c>
      <c r="X6" s="185">
        <v>6000</v>
      </c>
      <c r="Y6" s="186">
        <f>IFERROR(X6/P6,"-")</f>
        <v>285.71428571429</v>
      </c>
      <c r="Z6" s="186">
        <f>IFERROR(X6/V6,"-")</f>
        <v>6000</v>
      </c>
      <c r="AA6" s="180">
        <f>SUM(X6:X7)-SUM(J6:J7)</f>
        <v>1144000</v>
      </c>
      <c r="AB6" s="83">
        <f>SUM(X6:X7)/SUM(J6:J7)</f>
        <v>12.916666666667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14</v>
      </c>
      <c r="AN6" s="99">
        <f>IF(P6=0,"",IF(AM6=0,"",(AM6/P6)))</f>
        <v>0.66666666666667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6</v>
      </c>
      <c r="BF6" s="111">
        <f>IF(P6=0,"",IF(BE6=0,"",(BE6/P6)))</f>
        <v>0.28571428571429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0.047619047619048</v>
      </c>
      <c r="BP6" s="119">
        <v>1</v>
      </c>
      <c r="BQ6" s="120">
        <f>IFERROR(BP6/BN6,"-")</f>
        <v>1</v>
      </c>
      <c r="BR6" s="121">
        <v>6000</v>
      </c>
      <c r="BS6" s="122">
        <f>IFERROR(BR6/BN6,"-")</f>
        <v>6000</v>
      </c>
      <c r="BT6" s="123"/>
      <c r="BU6" s="123">
        <v>1</v>
      </c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6000</v>
      </c>
      <c r="CQ6" s="139">
        <v>6000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99</v>
      </c>
      <c r="C7" s="189"/>
      <c r="D7" s="189"/>
      <c r="E7" s="189"/>
      <c r="F7" s="189" t="s">
        <v>79</v>
      </c>
      <c r="G7" s="88"/>
      <c r="H7" s="88"/>
      <c r="I7" s="88"/>
      <c r="J7" s="180"/>
      <c r="K7" s="79">
        <v>82</v>
      </c>
      <c r="L7" s="79">
        <v>53</v>
      </c>
      <c r="M7" s="79">
        <v>32</v>
      </c>
      <c r="N7" s="89">
        <v>30</v>
      </c>
      <c r="O7" s="90">
        <v>1</v>
      </c>
      <c r="P7" s="91">
        <f>N7+O7</f>
        <v>31</v>
      </c>
      <c r="Q7" s="80">
        <f>IFERROR(P7/M7,"-")</f>
        <v>0.96875</v>
      </c>
      <c r="R7" s="79">
        <v>3</v>
      </c>
      <c r="S7" s="79">
        <v>5</v>
      </c>
      <c r="T7" s="80">
        <f>IFERROR(R7/(P7),"-")</f>
        <v>0.096774193548387</v>
      </c>
      <c r="U7" s="186"/>
      <c r="V7" s="82">
        <v>5</v>
      </c>
      <c r="W7" s="80">
        <f>IF(P7=0,"-",V7/P7)</f>
        <v>0.16129032258065</v>
      </c>
      <c r="X7" s="185">
        <v>1234000</v>
      </c>
      <c r="Y7" s="186">
        <f>IFERROR(X7/P7,"-")</f>
        <v>39806.451612903</v>
      </c>
      <c r="Z7" s="186">
        <f>IFERROR(X7/V7,"-")</f>
        <v>246800</v>
      </c>
      <c r="AA7" s="180"/>
      <c r="AB7" s="83"/>
      <c r="AC7" s="77"/>
      <c r="AD7" s="92">
        <v>2</v>
      </c>
      <c r="AE7" s="93">
        <f>IF(P7=0,"",IF(AD7=0,"",(AD7/P7)))</f>
        <v>0.064516129032258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9</v>
      </c>
      <c r="AN7" s="99">
        <f>IF(P7=0,"",IF(AM7=0,"",(AM7/P7)))</f>
        <v>0.29032258064516</v>
      </c>
      <c r="AO7" s="98">
        <v>1</v>
      </c>
      <c r="AP7" s="100">
        <f>IFERROR(AO7/AM7,"-")</f>
        <v>0.11111111111111</v>
      </c>
      <c r="AQ7" s="101">
        <v>6000</v>
      </c>
      <c r="AR7" s="102">
        <f>IFERROR(AQ7/AM7,"-")</f>
        <v>666.66666666667</v>
      </c>
      <c r="AS7" s="103"/>
      <c r="AT7" s="103">
        <v>1</v>
      </c>
      <c r="AU7" s="103"/>
      <c r="AV7" s="104">
        <v>4</v>
      </c>
      <c r="AW7" s="105">
        <f>IF(P7=0,"",IF(AV7=0,"",(AV7/P7)))</f>
        <v>0.12903225806452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6</v>
      </c>
      <c r="BF7" s="111">
        <f>IF(P7=0,"",IF(BE7=0,"",(BE7/P7)))</f>
        <v>0.19354838709677</v>
      </c>
      <c r="BG7" s="110">
        <v>1</v>
      </c>
      <c r="BH7" s="112">
        <f>IFERROR(BG7/BE7,"-")</f>
        <v>0.16666666666667</v>
      </c>
      <c r="BI7" s="113">
        <v>5000</v>
      </c>
      <c r="BJ7" s="114">
        <f>IFERROR(BI7/BE7,"-")</f>
        <v>833.33333333333</v>
      </c>
      <c r="BK7" s="115">
        <v>1</v>
      </c>
      <c r="BL7" s="115"/>
      <c r="BM7" s="115"/>
      <c r="BN7" s="117">
        <v>4</v>
      </c>
      <c r="BO7" s="118">
        <f>IF(P7=0,"",IF(BN7=0,"",(BN7/P7)))</f>
        <v>0.12903225806452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6</v>
      </c>
      <c r="BX7" s="125">
        <f>IF(P7=0,"",IF(BW7=0,"",(BW7/P7)))</f>
        <v>0.19354838709677</v>
      </c>
      <c r="BY7" s="126">
        <v>3</v>
      </c>
      <c r="BZ7" s="127">
        <f>IFERROR(BY7/BW7,"-")</f>
        <v>0.5</v>
      </c>
      <c r="CA7" s="128">
        <v>1223000</v>
      </c>
      <c r="CB7" s="129">
        <f>IFERROR(CA7/BW7,"-")</f>
        <v>203833.33333333</v>
      </c>
      <c r="CC7" s="130">
        <v>1</v>
      </c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5</v>
      </c>
      <c r="CP7" s="139">
        <v>1234000</v>
      </c>
      <c r="CQ7" s="139">
        <v>681000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12.916666666667</v>
      </c>
      <c r="B10" s="39"/>
      <c r="C10" s="39"/>
      <c r="D10" s="39"/>
      <c r="E10" s="39"/>
      <c r="F10" s="39"/>
      <c r="G10" s="40" t="s">
        <v>100</v>
      </c>
      <c r="H10" s="40"/>
      <c r="I10" s="40"/>
      <c r="J10" s="183">
        <f>SUM(J6:J9)</f>
        <v>96000</v>
      </c>
      <c r="K10" s="41">
        <f>SUM(K6:K9)</f>
        <v>123</v>
      </c>
      <c r="L10" s="41">
        <f>SUM(L6:L9)</f>
        <v>53</v>
      </c>
      <c r="M10" s="41">
        <f>SUM(M6:M9)</f>
        <v>142</v>
      </c>
      <c r="N10" s="41">
        <f>SUM(N6:N9)</f>
        <v>50</v>
      </c>
      <c r="O10" s="41">
        <f>SUM(O6:O9)</f>
        <v>2</v>
      </c>
      <c r="P10" s="41">
        <f>SUM(P6:P9)</f>
        <v>52</v>
      </c>
      <c r="Q10" s="42">
        <f>IFERROR(P10/M10,"-")</f>
        <v>0.36619718309859</v>
      </c>
      <c r="R10" s="76">
        <f>SUM(R6:R9)</f>
        <v>3</v>
      </c>
      <c r="S10" s="76">
        <f>SUM(S6:S9)</f>
        <v>14</v>
      </c>
      <c r="T10" s="42">
        <f>IFERROR(R10/P10,"-")</f>
        <v>0.057692307692308</v>
      </c>
      <c r="U10" s="188">
        <f>IFERROR(J10/P10,"-")</f>
        <v>1846.1538461538</v>
      </c>
      <c r="V10" s="44">
        <f>SUM(V6:V9)</f>
        <v>6</v>
      </c>
      <c r="W10" s="42">
        <f>IFERROR(V10/P10,"-")</f>
        <v>0.11538461538462</v>
      </c>
      <c r="X10" s="183">
        <f>SUM(X6:X9)</f>
        <v>1240000</v>
      </c>
      <c r="Y10" s="183">
        <f>IFERROR(X10/P10,"-")</f>
        <v>23846.153846154</v>
      </c>
      <c r="Z10" s="183">
        <f>IFERROR(X10/V10,"-")</f>
        <v>206666.66666667</v>
      </c>
      <c r="AA10" s="183">
        <f>X10-J10</f>
        <v>1144000</v>
      </c>
      <c r="AB10" s="45">
        <f>X10/J10</f>
        <v>12.916666666667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