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<sst xmlns="http://schemas.openxmlformats.org/spreadsheetml/2006/main" uniqueCount="94">
  <si>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</si>
  <si>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</si>
  <si>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</si>
  <si>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</si>
  <si>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</si>
  <si>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</si>
  <si>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</si>
  <si>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</si>
  <si>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</si>
  <si>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</si>
  <si>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</si>
  <si>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</si>
  <si>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</si>
  <si>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</si>
  <si>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</si>
  <si>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</si>
  <si>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</si>
  <si>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</si>
  <si>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</si>
  <si>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</si>
  <si>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</si>
  <si>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</si>
  <si>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</si>
  <si>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</si>
  <si>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05月</t>
  </si>
  <si>
    <t>りんご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</si>
  <si>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</si>
  <si>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</si>
  <si>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</si>
  <si>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</si>
  <si>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</si>
  <si>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</si>
  <si>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</si>
  <si>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</si>
  <si>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</si>
  <si>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</si>
  <si>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</si>
  <si>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</si>
  <si>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</si>
  <si>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</si>
  <si>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</si>
  <si>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</si>
  <si>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</si>
  <si>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</si>
  <si>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</si>
  <si>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</si>
  <si>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</si>
  <si>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</si>
  <si>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</si>
  <si>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</si>
  <si>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</si>
  <si>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</si>
  <si>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</si>
  <si>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</si>
  <si>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</si>
  <si>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</si>
  <si>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</si>
  <si>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</si>
  <si>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</si>
  <si>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</si>
  <si>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ks432</t>
  </si>
  <si>
    <t>①大正版（栗山絵麻）</t>
  </si>
  <si>
    <t>167「やすらぎプラスの出会い」</t>
  </si>
  <si>
    <t>TOP</t>
  </si>
  <si>
    <t>スポニチ関東</t>
  </si>
  <si>
    <t>半2段つかみ20段保証</t>
  </si>
  <si>
    <t>20段保証</t>
  </si>
  <si>
    <t>ks433</t>
  </si>
  <si>
    <t>②旧デイリー風（栗山絵麻）</t>
  </si>
  <si>
    <t>168「まるで出会いのバーゲンセール」</t>
  </si>
  <si>
    <t>ks434</t>
  </si>
  <si>
    <t>③右女3（栗山絵麻）</t>
  </si>
  <si>
    <t>169「不器用な人のための中高年出会い」</t>
  </si>
  <si>
    <t>ks435</t>
  </si>
  <si>
    <t>③黒：右女3（栗山絵麻）</t>
  </si>
  <si>
    <t>170「ある冴えない中高年男性の日々が・・？」</t>
  </si>
  <si>
    <t>ks436</t>
  </si>
  <si>
    <t>(空電共通)</t>
  </si>
  <si>
    <t>空電</t>
  </si>
  <si>
    <t>ks437</t>
  </si>
  <si>
    <t>ニッカン関西</t>
  </si>
  <si>
    <t>半2段つかみ10段保証</t>
  </si>
  <si>
    <t>1～10日</t>
  </si>
  <si>
    <t>ks438</t>
  </si>
  <si>
    <t>11～20日</t>
  </si>
  <si>
    <t>ks439</t>
  </si>
  <si>
    <t>21～31日</t>
  </si>
  <si>
    <t>ks440</t>
  </si>
  <si>
    <t>ks441</t>
  </si>
  <si>
    <t>ニッカン西部</t>
  </si>
  <si>
    <t>ks442</t>
  </si>
  <si>
    <t>ks443</t>
  </si>
  <si>
    <t>ks444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</si>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</sst>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13</v>
      </c>
      <c r="D6" s="180">
        <v>1032000</v>
      </c>
      <c r="E6" s="79">
        <v>430</v>
      </c>
      <c r="F6" s="79">
        <v>163</v>
      </c>
      <c r="G6" s="79">
        <v>740</v>
      </c>
      <c r="H6" s="89">
        <v>74</v>
      </c>
      <c r="I6" s="90">
        <v>0</v>
      </c>
      <c r="J6" s="143">
        <f>H6+I6</f>
        <v>74</v>
      </c>
      <c r="K6" s="80">
        <f>IFERROR(J6/G6,"-")</f>
        <v>0.1</v>
      </c>
      <c r="L6" s="79">
        <v>10</v>
      </c>
      <c r="M6" s="79">
        <v>19</v>
      </c>
      <c r="N6" s="80">
        <f>IFERROR(L6/J6,"-")</f>
        <v>0.13513513513514</v>
      </c>
      <c r="O6" s="81">
        <f>IFERROR(D6/J6,"-")</f>
        <v>13945.945945946</v>
      </c>
      <c r="P6" s="82">
        <v>20</v>
      </c>
      <c r="Q6" s="80">
        <f>IFERROR(P6/J6,"-")</f>
        <v>0.27027027027027</v>
      </c>
      <c r="R6" s="185">
        <v>3123660</v>
      </c>
      <c r="S6" s="186">
        <f>IFERROR(R6/J6,"-")</f>
        <v>42211.621621622</v>
      </c>
      <c r="T6" s="186">
        <f>IFERROR(R6/P6,"-")</f>
        <v>156183</v>
      </c>
      <c r="U6" s="180">
        <f>IFERROR(R6-D6,"-")</f>
        <v>2091660</v>
      </c>
      <c r="V6" s="83">
        <f>R6/D6</f>
        <v>3.0268023255814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1032000</v>
      </c>
      <c r="E9" s="41">
        <f>SUM(E6:E7)</f>
        <v>430</v>
      </c>
      <c r="F9" s="41">
        <f>SUM(F6:F7)</f>
        <v>163</v>
      </c>
      <c r="G9" s="41">
        <f>SUM(G6:G7)</f>
        <v>740</v>
      </c>
      <c r="H9" s="41">
        <f>SUM(H6:H7)</f>
        <v>74</v>
      </c>
      <c r="I9" s="41">
        <f>SUM(I6:I7)</f>
        <v>0</v>
      </c>
      <c r="J9" s="41">
        <f>SUM(J6:J7)</f>
        <v>74</v>
      </c>
      <c r="K9" s="42">
        <f>IFERROR(J9/G9,"-")</f>
        <v>0.1</v>
      </c>
      <c r="L9" s="76">
        <f>SUM(L6:L7)</f>
        <v>10</v>
      </c>
      <c r="M9" s="76">
        <f>SUM(M6:M7)</f>
        <v>19</v>
      </c>
      <c r="N9" s="42">
        <f>IFERROR(L9/J9,"-")</f>
        <v>0.13513513513514</v>
      </c>
      <c r="O9" s="43">
        <f>IFERROR(D9/J9,"-")</f>
        <v>13945.945945946</v>
      </c>
      <c r="P9" s="44">
        <f>SUM(P6:P7)</f>
        <v>20</v>
      </c>
      <c r="Q9" s="42">
        <f>IFERROR(P9/J9,"-")</f>
        <v>0.27027027027027</v>
      </c>
      <c r="R9" s="183">
        <f>SUM(R6:R7)</f>
        <v>3123660</v>
      </c>
      <c r="S9" s="183">
        <f>IFERROR(R9/J9,"-")</f>
        <v>42211.621621622</v>
      </c>
      <c r="T9" s="183">
        <f>IFERROR(P9/P9,"-")</f>
        <v>1</v>
      </c>
      <c r="U9" s="183">
        <f>SUM(U6:U7)</f>
        <v>2091660</v>
      </c>
      <c r="V9" s="45">
        <f>IFERROR(R9/D9,"-")</f>
        <v>3.0268023255814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1.832625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480000</v>
      </c>
      <c r="K6" s="79">
        <v>14</v>
      </c>
      <c r="L6" s="79">
        <v>0</v>
      </c>
      <c r="M6" s="79">
        <v>99</v>
      </c>
      <c r="N6" s="89">
        <v>3</v>
      </c>
      <c r="O6" s="90">
        <v>0</v>
      </c>
      <c r="P6" s="91">
        <f>N6+O6</f>
        <v>3</v>
      </c>
      <c r="Q6" s="80">
        <f>IFERROR(P6/M6,"-")</f>
        <v>0.03030303030303</v>
      </c>
      <c r="R6" s="79">
        <v>0</v>
      </c>
      <c r="S6" s="79">
        <v>1</v>
      </c>
      <c r="T6" s="80">
        <f>IFERROR(R6/(P6),"-")</f>
        <v>0</v>
      </c>
      <c r="U6" s="186">
        <f>IFERROR(J6/SUM(N6:O10),"-")</f>
        <v>16000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SUM(X6:X10)-SUM(J6:J10)</f>
        <v>399660</v>
      </c>
      <c r="AB6" s="83">
        <f>SUM(X6:X10)/SUM(J6:J10)</f>
        <v>1.832625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2</v>
      </c>
      <c r="BX6" s="125">
        <f>IF(P6=0,"",IF(BW6=0,"",(BW6/P6)))</f>
        <v>0.66666666666667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68</v>
      </c>
      <c r="E7" s="189" t="s">
        <v>69</v>
      </c>
      <c r="F7" s="189" t="s">
        <v>63</v>
      </c>
      <c r="G7" s="88"/>
      <c r="H7" s="88" t="s">
        <v>65</v>
      </c>
      <c r="I7" s="88"/>
      <c r="J7" s="180"/>
      <c r="K7" s="79">
        <v>13</v>
      </c>
      <c r="L7" s="79">
        <v>0</v>
      </c>
      <c r="M7" s="79">
        <v>114</v>
      </c>
      <c r="N7" s="89">
        <v>5</v>
      </c>
      <c r="O7" s="90">
        <v>0</v>
      </c>
      <c r="P7" s="91">
        <f>N7+O7</f>
        <v>5</v>
      </c>
      <c r="Q7" s="80">
        <f>IFERROR(P7/M7,"-")</f>
        <v>0.043859649122807</v>
      </c>
      <c r="R7" s="79">
        <v>0</v>
      </c>
      <c r="S7" s="79">
        <v>4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71</v>
      </c>
      <c r="E8" s="189" t="s">
        <v>72</v>
      </c>
      <c r="F8" s="189" t="s">
        <v>63</v>
      </c>
      <c r="G8" s="88"/>
      <c r="H8" s="88" t="s">
        <v>65</v>
      </c>
      <c r="I8" s="88"/>
      <c r="J8" s="180"/>
      <c r="K8" s="79">
        <v>10</v>
      </c>
      <c r="L8" s="79">
        <v>0</v>
      </c>
      <c r="M8" s="79">
        <v>51</v>
      </c>
      <c r="N8" s="89">
        <v>1</v>
      </c>
      <c r="O8" s="90">
        <v>0</v>
      </c>
      <c r="P8" s="91">
        <f>N8+O8</f>
        <v>1</v>
      </c>
      <c r="Q8" s="80">
        <f>IFERROR(P8/M8,"-")</f>
        <v>0.019607843137255</v>
      </c>
      <c r="R8" s="79">
        <v>0</v>
      </c>
      <c r="S8" s="79">
        <v>0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74</v>
      </c>
      <c r="E9" s="189" t="s">
        <v>75</v>
      </c>
      <c r="F9" s="189" t="s">
        <v>63</v>
      </c>
      <c r="G9" s="88"/>
      <c r="H9" s="88" t="s">
        <v>65</v>
      </c>
      <c r="I9" s="88"/>
      <c r="J9" s="180"/>
      <c r="K9" s="79">
        <v>14</v>
      </c>
      <c r="L9" s="79">
        <v>0</v>
      </c>
      <c r="M9" s="79">
        <v>76</v>
      </c>
      <c r="N9" s="89">
        <v>3</v>
      </c>
      <c r="O9" s="90">
        <v>0</v>
      </c>
      <c r="P9" s="91">
        <f>N9+O9</f>
        <v>3</v>
      </c>
      <c r="Q9" s="80">
        <f>IFERROR(P9/M9,"-")</f>
        <v>0.039473684210526</v>
      </c>
      <c r="R9" s="79">
        <v>1</v>
      </c>
      <c r="S9" s="79">
        <v>1</v>
      </c>
      <c r="T9" s="80">
        <f>IFERROR(R9/(P9),"-")</f>
        <v>0.33333333333333</v>
      </c>
      <c r="U9" s="186"/>
      <c r="V9" s="82">
        <v>1</v>
      </c>
      <c r="W9" s="80">
        <f>IF(P9=0,"-",V9/P9)</f>
        <v>0.33333333333333</v>
      </c>
      <c r="X9" s="185">
        <v>3000</v>
      </c>
      <c r="Y9" s="186">
        <f>IFERROR(X9/P9,"-")</f>
        <v>1000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0.33333333333333</v>
      </c>
      <c r="BY9" s="126">
        <v>1</v>
      </c>
      <c r="BZ9" s="127">
        <f>IFERROR(BY9/BW9,"-")</f>
        <v>1</v>
      </c>
      <c r="CA9" s="128">
        <v>3000</v>
      </c>
      <c r="CB9" s="129">
        <f>IFERROR(CA9/BW9,"-")</f>
        <v>3000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77</v>
      </c>
      <c r="F10" s="189" t="s">
        <v>78</v>
      </c>
      <c r="G10" s="88"/>
      <c r="H10" s="88"/>
      <c r="I10" s="88"/>
      <c r="J10" s="180"/>
      <c r="K10" s="79">
        <v>135</v>
      </c>
      <c r="L10" s="79">
        <v>83</v>
      </c>
      <c r="M10" s="79">
        <v>61</v>
      </c>
      <c r="N10" s="89">
        <v>18</v>
      </c>
      <c r="O10" s="90">
        <v>0</v>
      </c>
      <c r="P10" s="91">
        <f>N10+O10</f>
        <v>18</v>
      </c>
      <c r="Q10" s="80">
        <f>IFERROR(P10/M10,"-")</f>
        <v>0.29508196721311</v>
      </c>
      <c r="R10" s="79">
        <v>4</v>
      </c>
      <c r="S10" s="79">
        <v>5</v>
      </c>
      <c r="T10" s="80">
        <f>IFERROR(R10/(P10),"-")</f>
        <v>0.22222222222222</v>
      </c>
      <c r="U10" s="186"/>
      <c r="V10" s="82">
        <v>8</v>
      </c>
      <c r="W10" s="80">
        <f>IF(P10=0,"-",V10/P10)</f>
        <v>0.44444444444444</v>
      </c>
      <c r="X10" s="185">
        <v>876660</v>
      </c>
      <c r="Y10" s="186">
        <f>IFERROR(X10/P10,"-")</f>
        <v>48703.333333333</v>
      </c>
      <c r="Z10" s="186">
        <f>IFERROR(X10/V10,"-")</f>
        <v>109582.5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0.11111111111111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0.27777777777778</v>
      </c>
      <c r="BP10" s="119">
        <v>3</v>
      </c>
      <c r="BQ10" s="120">
        <f>IFERROR(BP10/BN10,"-")</f>
        <v>0.6</v>
      </c>
      <c r="BR10" s="121">
        <v>102000</v>
      </c>
      <c r="BS10" s="122">
        <f>IFERROR(BR10/BN10,"-")</f>
        <v>20400</v>
      </c>
      <c r="BT10" s="123">
        <v>2</v>
      </c>
      <c r="BU10" s="123"/>
      <c r="BV10" s="123">
        <v>1</v>
      </c>
      <c r="BW10" s="124">
        <v>9</v>
      </c>
      <c r="BX10" s="125">
        <f>IF(P10=0,"",IF(BW10=0,"",(BW10/P10)))</f>
        <v>0.5</v>
      </c>
      <c r="BY10" s="126">
        <v>5</v>
      </c>
      <c r="BZ10" s="127">
        <f>IFERROR(BY10/BW10,"-")</f>
        <v>0.55555555555556</v>
      </c>
      <c r="CA10" s="128">
        <v>789660</v>
      </c>
      <c r="CB10" s="129">
        <f>IFERROR(CA10/BW10,"-")</f>
        <v>87740</v>
      </c>
      <c r="CC10" s="130">
        <v>2</v>
      </c>
      <c r="CD10" s="130">
        <v>2</v>
      </c>
      <c r="CE10" s="130">
        <v>1</v>
      </c>
      <c r="CF10" s="131">
        <v>2</v>
      </c>
      <c r="CG10" s="132">
        <f>IF(P10=0,"",IF(CF10=0,"",(CF10/P10)))</f>
        <v>0.11111111111111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8</v>
      </c>
      <c r="CP10" s="139">
        <v>876660</v>
      </c>
      <c r="CQ10" s="139">
        <v>751000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7.0929487179487</v>
      </c>
      <c r="B11" s="189" t="s">
        <v>79</v>
      </c>
      <c r="C11" s="189"/>
      <c r="D11" s="189" t="s">
        <v>61</v>
      </c>
      <c r="E11" s="189" t="s">
        <v>62</v>
      </c>
      <c r="F11" s="189" t="s">
        <v>63</v>
      </c>
      <c r="G11" s="88" t="s">
        <v>80</v>
      </c>
      <c r="H11" s="88" t="s">
        <v>81</v>
      </c>
      <c r="I11" s="88" t="s">
        <v>82</v>
      </c>
      <c r="J11" s="180">
        <v>312000</v>
      </c>
      <c r="K11" s="79">
        <v>9</v>
      </c>
      <c r="L11" s="79">
        <v>0</v>
      </c>
      <c r="M11" s="79">
        <v>65</v>
      </c>
      <c r="N11" s="89">
        <v>5</v>
      </c>
      <c r="O11" s="90">
        <v>0</v>
      </c>
      <c r="P11" s="91">
        <f>N11+O11</f>
        <v>5</v>
      </c>
      <c r="Q11" s="80">
        <f>IFERROR(P11/M11,"-")</f>
        <v>0.076923076923077</v>
      </c>
      <c r="R11" s="79">
        <v>1</v>
      </c>
      <c r="S11" s="79">
        <v>1</v>
      </c>
      <c r="T11" s="80">
        <f>IFERROR(R11/(P11),"-")</f>
        <v>0.2</v>
      </c>
      <c r="U11" s="186">
        <f>IFERROR(J11/SUM(N11:O14),"-")</f>
        <v>15600</v>
      </c>
      <c r="V11" s="82">
        <v>1</v>
      </c>
      <c r="W11" s="80">
        <f>IF(P11=0,"-",V11/P11)</f>
        <v>0.2</v>
      </c>
      <c r="X11" s="185">
        <v>11000</v>
      </c>
      <c r="Y11" s="186">
        <f>IFERROR(X11/P11,"-")</f>
        <v>2200</v>
      </c>
      <c r="Z11" s="186">
        <f>IFERROR(X11/V11,"-")</f>
        <v>11000</v>
      </c>
      <c r="AA11" s="180">
        <f>SUM(X11:X14)-SUM(J11:J14)</f>
        <v>1901000</v>
      </c>
      <c r="AB11" s="83">
        <f>SUM(X11:X14)/SUM(J11:J14)</f>
        <v>7.0929487179487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4</v>
      </c>
      <c r="BO11" s="118">
        <f>IF(P11=0,"",IF(BN11=0,"",(BN11/P11)))</f>
        <v>0.8</v>
      </c>
      <c r="BP11" s="119">
        <v>1</v>
      </c>
      <c r="BQ11" s="120">
        <f>IFERROR(BP11/BN11,"-")</f>
        <v>0.25</v>
      </c>
      <c r="BR11" s="121">
        <v>11000</v>
      </c>
      <c r="BS11" s="122">
        <f>IFERROR(BR11/BN11,"-")</f>
        <v>2750</v>
      </c>
      <c r="BT11" s="123"/>
      <c r="BU11" s="123"/>
      <c r="BV11" s="123">
        <v>1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11000</v>
      </c>
      <c r="CQ11" s="139">
        <v>11000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68</v>
      </c>
      <c r="E12" s="189" t="s">
        <v>69</v>
      </c>
      <c r="F12" s="189" t="s">
        <v>63</v>
      </c>
      <c r="G12" s="88"/>
      <c r="H12" s="88" t="s">
        <v>81</v>
      </c>
      <c r="I12" s="88" t="s">
        <v>84</v>
      </c>
      <c r="J12" s="180"/>
      <c r="K12" s="79">
        <v>19</v>
      </c>
      <c r="L12" s="79">
        <v>0</v>
      </c>
      <c r="M12" s="79">
        <v>68</v>
      </c>
      <c r="N12" s="89">
        <v>5</v>
      </c>
      <c r="O12" s="90">
        <v>0</v>
      </c>
      <c r="P12" s="91">
        <f>N12+O12</f>
        <v>5</v>
      </c>
      <c r="Q12" s="80">
        <f>IFERROR(P12/M12,"-")</f>
        <v>0.073529411764706</v>
      </c>
      <c r="R12" s="79">
        <v>1</v>
      </c>
      <c r="S12" s="79">
        <v>1</v>
      </c>
      <c r="T12" s="80">
        <f>IFERROR(R12/(P12),"-")</f>
        <v>0.2</v>
      </c>
      <c r="U12" s="186"/>
      <c r="V12" s="82">
        <v>2</v>
      </c>
      <c r="W12" s="80">
        <f>IF(P12=0,"-",V12/P12)</f>
        <v>0.4</v>
      </c>
      <c r="X12" s="185">
        <v>2005000</v>
      </c>
      <c r="Y12" s="186">
        <f>IFERROR(X12/P12,"-")</f>
        <v>401000</v>
      </c>
      <c r="Z12" s="186">
        <f>IFERROR(X12/V12,"-")</f>
        <v>1002500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0.4</v>
      </c>
      <c r="BG12" s="110">
        <v>1</v>
      </c>
      <c r="BH12" s="112">
        <f>IFERROR(BG12/BE12,"-")</f>
        <v>0.5</v>
      </c>
      <c r="BI12" s="113">
        <v>8000</v>
      </c>
      <c r="BJ12" s="114">
        <f>IFERROR(BI12/BE12,"-")</f>
        <v>4000</v>
      </c>
      <c r="BK12" s="115"/>
      <c r="BL12" s="115">
        <v>1</v>
      </c>
      <c r="BM12" s="115"/>
      <c r="BN12" s="117">
        <v>3</v>
      </c>
      <c r="BO12" s="118">
        <f>IF(P12=0,"",IF(BN12=0,"",(BN12/P12)))</f>
        <v>0.6</v>
      </c>
      <c r="BP12" s="119">
        <v>1</v>
      </c>
      <c r="BQ12" s="120">
        <f>IFERROR(BP12/BN12,"-")</f>
        <v>0.33333333333333</v>
      </c>
      <c r="BR12" s="121">
        <v>2016000</v>
      </c>
      <c r="BS12" s="122">
        <f>IFERROR(BR12/BN12,"-")</f>
        <v>672000</v>
      </c>
      <c r="BT12" s="123"/>
      <c r="BU12" s="123"/>
      <c r="BV12" s="123">
        <v>1</v>
      </c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2005000</v>
      </c>
      <c r="CQ12" s="139">
        <v>2016000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85</v>
      </c>
      <c r="C13" s="189"/>
      <c r="D13" s="189" t="s">
        <v>71</v>
      </c>
      <c r="E13" s="189" t="s">
        <v>72</v>
      </c>
      <c r="F13" s="189" t="s">
        <v>63</v>
      </c>
      <c r="G13" s="88"/>
      <c r="H13" s="88" t="s">
        <v>81</v>
      </c>
      <c r="I13" s="88" t="s">
        <v>86</v>
      </c>
      <c r="J13" s="180"/>
      <c r="K13" s="79">
        <v>3</v>
      </c>
      <c r="L13" s="79">
        <v>0</v>
      </c>
      <c r="M13" s="79">
        <v>36</v>
      </c>
      <c r="N13" s="89">
        <v>1</v>
      </c>
      <c r="O13" s="90">
        <v>0</v>
      </c>
      <c r="P13" s="91">
        <f>N13+O13</f>
        <v>1</v>
      </c>
      <c r="Q13" s="80">
        <f>IFERROR(P13/M13,"-")</f>
        <v>0.027777777777778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87</v>
      </c>
      <c r="C14" s="189"/>
      <c r="D14" s="189" t="s">
        <v>77</v>
      </c>
      <c r="E14" s="189" t="s">
        <v>77</v>
      </c>
      <c r="F14" s="189" t="s">
        <v>78</v>
      </c>
      <c r="G14" s="88"/>
      <c r="H14" s="88"/>
      <c r="I14" s="88"/>
      <c r="J14" s="180"/>
      <c r="K14" s="79">
        <v>92</v>
      </c>
      <c r="L14" s="79">
        <v>49</v>
      </c>
      <c r="M14" s="79">
        <v>43</v>
      </c>
      <c r="N14" s="89">
        <v>9</v>
      </c>
      <c r="O14" s="90">
        <v>0</v>
      </c>
      <c r="P14" s="91">
        <f>N14+O14</f>
        <v>9</v>
      </c>
      <c r="Q14" s="80">
        <f>IFERROR(P14/M14,"-")</f>
        <v>0.2093023255814</v>
      </c>
      <c r="R14" s="79">
        <v>0</v>
      </c>
      <c r="S14" s="79">
        <v>1</v>
      </c>
      <c r="T14" s="80">
        <f>IFERROR(R14/(P14),"-")</f>
        <v>0</v>
      </c>
      <c r="U14" s="186"/>
      <c r="V14" s="82">
        <v>4</v>
      </c>
      <c r="W14" s="80">
        <f>IF(P14=0,"-",V14/P14)</f>
        <v>0.44444444444444</v>
      </c>
      <c r="X14" s="185">
        <v>197000</v>
      </c>
      <c r="Y14" s="186">
        <f>IFERROR(X14/P14,"-")</f>
        <v>21888.888888889</v>
      </c>
      <c r="Z14" s="186">
        <f>IFERROR(X14/V14,"-")</f>
        <v>49250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0.44444444444444</v>
      </c>
      <c r="BP14" s="119">
        <v>1</v>
      </c>
      <c r="BQ14" s="120">
        <f>IFERROR(BP14/BN14,"-")</f>
        <v>0.25</v>
      </c>
      <c r="BR14" s="121">
        <v>16000</v>
      </c>
      <c r="BS14" s="122">
        <f>IFERROR(BR14/BN14,"-")</f>
        <v>4000</v>
      </c>
      <c r="BT14" s="123"/>
      <c r="BU14" s="123">
        <v>1</v>
      </c>
      <c r="BV14" s="123"/>
      <c r="BW14" s="124">
        <v>3</v>
      </c>
      <c r="BX14" s="125">
        <f>IF(P14=0,"",IF(BW14=0,"",(BW14/P14)))</f>
        <v>0.33333333333333</v>
      </c>
      <c r="BY14" s="126">
        <v>1</v>
      </c>
      <c r="BZ14" s="127">
        <f>IFERROR(BY14/BW14,"-")</f>
        <v>0.33333333333333</v>
      </c>
      <c r="CA14" s="128">
        <v>105000</v>
      </c>
      <c r="CB14" s="129">
        <f>IFERROR(CA14/BW14,"-")</f>
        <v>35000</v>
      </c>
      <c r="CC14" s="130"/>
      <c r="CD14" s="130"/>
      <c r="CE14" s="130">
        <v>1</v>
      </c>
      <c r="CF14" s="131">
        <v>2</v>
      </c>
      <c r="CG14" s="132">
        <f>IF(P14=0,"",IF(CF14=0,"",(CF14/P14)))</f>
        <v>0.22222222222222</v>
      </c>
      <c r="CH14" s="133">
        <v>2</v>
      </c>
      <c r="CI14" s="134">
        <f>IFERROR(CH14/CF14,"-")</f>
        <v>1</v>
      </c>
      <c r="CJ14" s="135">
        <v>76000</v>
      </c>
      <c r="CK14" s="136">
        <f>IFERROR(CJ14/CF14,"-")</f>
        <v>38000</v>
      </c>
      <c r="CL14" s="137"/>
      <c r="CM14" s="137"/>
      <c r="CN14" s="137">
        <v>2</v>
      </c>
      <c r="CO14" s="138">
        <v>4</v>
      </c>
      <c r="CP14" s="139">
        <v>197000</v>
      </c>
      <c r="CQ14" s="139">
        <v>105000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0.12916666666667</v>
      </c>
      <c r="B15" s="189" t="s">
        <v>88</v>
      </c>
      <c r="C15" s="189"/>
      <c r="D15" s="189" t="s">
        <v>61</v>
      </c>
      <c r="E15" s="189" t="s">
        <v>62</v>
      </c>
      <c r="F15" s="189" t="s">
        <v>63</v>
      </c>
      <c r="G15" s="88" t="s">
        <v>89</v>
      </c>
      <c r="H15" s="88" t="s">
        <v>65</v>
      </c>
      <c r="I15" s="88" t="s">
        <v>82</v>
      </c>
      <c r="J15" s="180">
        <v>240000</v>
      </c>
      <c r="K15" s="79">
        <v>10</v>
      </c>
      <c r="L15" s="79">
        <v>0</v>
      </c>
      <c r="M15" s="79">
        <v>33</v>
      </c>
      <c r="N15" s="89">
        <v>5</v>
      </c>
      <c r="O15" s="90">
        <v>0</v>
      </c>
      <c r="P15" s="91">
        <f>N15+O15</f>
        <v>5</v>
      </c>
      <c r="Q15" s="80">
        <f>IFERROR(P15/M15,"-")</f>
        <v>0.15151515151515</v>
      </c>
      <c r="R15" s="79">
        <v>1</v>
      </c>
      <c r="S15" s="79">
        <v>2</v>
      </c>
      <c r="T15" s="80">
        <f>IFERROR(R15/(P15),"-")</f>
        <v>0.2</v>
      </c>
      <c r="U15" s="186">
        <f>IFERROR(J15/SUM(N15:O18),"-")</f>
        <v>10000</v>
      </c>
      <c r="V15" s="82">
        <v>1</v>
      </c>
      <c r="W15" s="80">
        <f>IF(P15=0,"-",V15/P15)</f>
        <v>0.2</v>
      </c>
      <c r="X15" s="185">
        <v>9000</v>
      </c>
      <c r="Y15" s="186">
        <f>IFERROR(X15/P15,"-")</f>
        <v>1800</v>
      </c>
      <c r="Z15" s="186">
        <f>IFERROR(X15/V15,"-")</f>
        <v>9000</v>
      </c>
      <c r="AA15" s="180">
        <f>SUM(X15:X18)-SUM(J15:J18)</f>
        <v>-209000</v>
      </c>
      <c r="AB15" s="83">
        <f>SUM(X15:X18)/SUM(J15:J18)</f>
        <v>0.12916666666667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0.6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0.2</v>
      </c>
      <c r="BP15" s="119">
        <v>1</v>
      </c>
      <c r="BQ15" s="120">
        <f>IFERROR(BP15/BN15,"-")</f>
        <v>1</v>
      </c>
      <c r="BR15" s="121">
        <v>9000</v>
      </c>
      <c r="BS15" s="122">
        <f>IFERROR(BR15/BN15,"-")</f>
        <v>9000</v>
      </c>
      <c r="BT15" s="123"/>
      <c r="BU15" s="123"/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9000</v>
      </c>
      <c r="CQ15" s="139">
        <v>9000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90</v>
      </c>
      <c r="C16" s="189"/>
      <c r="D16" s="189" t="s">
        <v>68</v>
      </c>
      <c r="E16" s="189" t="s">
        <v>69</v>
      </c>
      <c r="F16" s="189" t="s">
        <v>63</v>
      </c>
      <c r="G16" s="88"/>
      <c r="H16" s="88" t="s">
        <v>65</v>
      </c>
      <c r="I16" s="88" t="s">
        <v>84</v>
      </c>
      <c r="J16" s="180"/>
      <c r="K16" s="79">
        <v>5</v>
      </c>
      <c r="L16" s="79">
        <v>0</v>
      </c>
      <c r="M16" s="79">
        <v>44</v>
      </c>
      <c r="N16" s="89">
        <v>4</v>
      </c>
      <c r="O16" s="90">
        <v>0</v>
      </c>
      <c r="P16" s="91">
        <f>N16+O16</f>
        <v>4</v>
      </c>
      <c r="Q16" s="80">
        <f>IFERROR(P16/M16,"-")</f>
        <v>0.090909090909091</v>
      </c>
      <c r="R16" s="79">
        <v>0</v>
      </c>
      <c r="S16" s="79">
        <v>1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0.75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91</v>
      </c>
      <c r="C17" s="189"/>
      <c r="D17" s="189" t="s">
        <v>71</v>
      </c>
      <c r="E17" s="189" t="s">
        <v>72</v>
      </c>
      <c r="F17" s="189" t="s">
        <v>63</v>
      </c>
      <c r="G17" s="88"/>
      <c r="H17" s="88" t="s">
        <v>65</v>
      </c>
      <c r="I17" s="88" t="s">
        <v>86</v>
      </c>
      <c r="J17" s="180"/>
      <c r="K17" s="79">
        <v>14</v>
      </c>
      <c r="L17" s="79">
        <v>0</v>
      </c>
      <c r="M17" s="79">
        <v>40</v>
      </c>
      <c r="N17" s="89">
        <v>5</v>
      </c>
      <c r="O17" s="90">
        <v>0</v>
      </c>
      <c r="P17" s="91">
        <f>N17+O17</f>
        <v>5</v>
      </c>
      <c r="Q17" s="80">
        <f>IFERROR(P17/M17,"-")</f>
        <v>0.125</v>
      </c>
      <c r="R17" s="79">
        <v>0</v>
      </c>
      <c r="S17" s="79">
        <v>1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3</v>
      </c>
      <c r="BO17" s="118">
        <f>IF(P17=0,"",IF(BN17=0,"",(BN17/P17)))</f>
        <v>0.6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0.2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92</v>
      </c>
      <c r="C18" s="189"/>
      <c r="D18" s="189" t="s">
        <v>77</v>
      </c>
      <c r="E18" s="189" t="s">
        <v>77</v>
      </c>
      <c r="F18" s="189" t="s">
        <v>78</v>
      </c>
      <c r="G18" s="88"/>
      <c r="H18" s="88"/>
      <c r="I18" s="88"/>
      <c r="J18" s="180"/>
      <c r="K18" s="79">
        <v>92</v>
      </c>
      <c r="L18" s="79">
        <v>31</v>
      </c>
      <c r="M18" s="79">
        <v>10</v>
      </c>
      <c r="N18" s="89">
        <v>10</v>
      </c>
      <c r="O18" s="90">
        <v>0</v>
      </c>
      <c r="P18" s="91">
        <f>N18+O18</f>
        <v>10</v>
      </c>
      <c r="Q18" s="80">
        <f>IFERROR(P18/M18,"-")</f>
        <v>1</v>
      </c>
      <c r="R18" s="79">
        <v>2</v>
      </c>
      <c r="S18" s="79">
        <v>1</v>
      </c>
      <c r="T18" s="80">
        <f>IFERROR(R18/(P18),"-")</f>
        <v>0.2</v>
      </c>
      <c r="U18" s="186"/>
      <c r="V18" s="82">
        <v>3</v>
      </c>
      <c r="W18" s="80">
        <f>IF(P18=0,"-",V18/P18)</f>
        <v>0.3</v>
      </c>
      <c r="X18" s="185">
        <v>22000</v>
      </c>
      <c r="Y18" s="186">
        <f>IFERROR(X18/P18,"-")</f>
        <v>2200</v>
      </c>
      <c r="Z18" s="186">
        <f>IFERROR(X18/V18,"-")</f>
        <v>7333.3333333333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</v>
      </c>
      <c r="AX18" s="104">
        <v>1</v>
      </c>
      <c r="AY18" s="106">
        <f>IFERROR(AX18/AV18,"-")</f>
        <v>1</v>
      </c>
      <c r="AZ18" s="107">
        <v>11000</v>
      </c>
      <c r="BA18" s="108">
        <f>IFERROR(AZ18/AV18,"-")</f>
        <v>11000</v>
      </c>
      <c r="BB18" s="109"/>
      <c r="BC18" s="109">
        <v>1</v>
      </c>
      <c r="BD18" s="109"/>
      <c r="BE18" s="110">
        <v>2</v>
      </c>
      <c r="BF18" s="111">
        <f>IF(P18=0,"",IF(BE18=0,"",(BE18/P18)))</f>
        <v>0.2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3</v>
      </c>
      <c r="BX18" s="125">
        <f>IF(P18=0,"",IF(BW18=0,"",(BW18/P18)))</f>
        <v>0.3</v>
      </c>
      <c r="BY18" s="126">
        <v>1</v>
      </c>
      <c r="BZ18" s="127">
        <f>IFERROR(BY18/BW18,"-")</f>
        <v>0.33333333333333</v>
      </c>
      <c r="CA18" s="128">
        <v>10000</v>
      </c>
      <c r="CB18" s="129">
        <f>IFERROR(CA18/BW18,"-")</f>
        <v>3333.3333333333</v>
      </c>
      <c r="CC18" s="130">
        <v>1</v>
      </c>
      <c r="CD18" s="130"/>
      <c r="CE18" s="130"/>
      <c r="CF18" s="131">
        <v>1</v>
      </c>
      <c r="CG18" s="132">
        <f>IF(P18=0,"",IF(CF18=0,"",(CF18/P18)))</f>
        <v>0.1</v>
      </c>
      <c r="CH18" s="133">
        <v>1</v>
      </c>
      <c r="CI18" s="134">
        <f>IFERROR(CH18/CF18,"-")</f>
        <v>1</v>
      </c>
      <c r="CJ18" s="135">
        <v>1000</v>
      </c>
      <c r="CK18" s="136">
        <f>IFERROR(CJ18/CF18,"-")</f>
        <v>1000</v>
      </c>
      <c r="CL18" s="137">
        <v>1</v>
      </c>
      <c r="CM18" s="137"/>
      <c r="CN18" s="137"/>
      <c r="CO18" s="138">
        <v>3</v>
      </c>
      <c r="CP18" s="139">
        <v>22000</v>
      </c>
      <c r="CQ18" s="139">
        <v>11000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30"/>
      <c r="B19" s="85"/>
      <c r="C19" s="86"/>
      <c r="D19" s="86"/>
      <c r="E19" s="86"/>
      <c r="F19" s="87"/>
      <c r="G19" s="88"/>
      <c r="H19" s="88"/>
      <c r="I19" s="88"/>
      <c r="J19" s="181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7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30"/>
      <c r="B20" s="37"/>
      <c r="C20" s="21"/>
      <c r="D20" s="21"/>
      <c r="E20" s="21"/>
      <c r="F20" s="22"/>
      <c r="G20" s="36"/>
      <c r="H20" s="36"/>
      <c r="I20" s="73"/>
      <c r="J20" s="182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187"/>
      <c r="V20" s="25"/>
      <c r="W20" s="25"/>
      <c r="X20" s="187"/>
      <c r="Y20" s="187"/>
      <c r="Z20" s="187"/>
      <c r="AA20" s="187"/>
      <c r="AB20" s="33"/>
      <c r="AC20" s="59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19">
        <f>AB21</f>
        <v>3.0268023255814</v>
      </c>
      <c r="B21" s="39"/>
      <c r="C21" s="39"/>
      <c r="D21" s="39"/>
      <c r="E21" s="39"/>
      <c r="F21" s="39"/>
      <c r="G21" s="40" t="s">
        <v>93</v>
      </c>
      <c r="H21" s="40"/>
      <c r="I21" s="40"/>
      <c r="J21" s="183">
        <f>SUM(J6:J20)</f>
        <v>1032000</v>
      </c>
      <c r="K21" s="41">
        <f>SUM(K6:K20)</f>
        <v>430</v>
      </c>
      <c r="L21" s="41">
        <f>SUM(L6:L20)</f>
        <v>163</v>
      </c>
      <c r="M21" s="41">
        <f>SUM(M6:M20)</f>
        <v>740</v>
      </c>
      <c r="N21" s="41">
        <f>SUM(N6:N20)</f>
        <v>74</v>
      </c>
      <c r="O21" s="41">
        <f>SUM(O6:O20)</f>
        <v>0</v>
      </c>
      <c r="P21" s="41">
        <f>SUM(P6:P20)</f>
        <v>74</v>
      </c>
      <c r="Q21" s="42">
        <f>IFERROR(P21/M21,"-")</f>
        <v>0.1</v>
      </c>
      <c r="R21" s="76">
        <f>SUM(R6:R20)</f>
        <v>10</v>
      </c>
      <c r="S21" s="76">
        <f>SUM(S6:S20)</f>
        <v>19</v>
      </c>
      <c r="T21" s="42">
        <f>IFERROR(R21/P21,"-")</f>
        <v>0.13513513513514</v>
      </c>
      <c r="U21" s="188">
        <f>IFERROR(J21/P21,"-")</f>
        <v>13945.945945946</v>
      </c>
      <c r="V21" s="44">
        <f>SUM(V6:V20)</f>
        <v>20</v>
      </c>
      <c r="W21" s="42">
        <f>IFERROR(V21/P21,"-")</f>
        <v>0.27027027027027</v>
      </c>
      <c r="X21" s="183">
        <f>SUM(X6:X20)</f>
        <v>3123660</v>
      </c>
      <c r="Y21" s="183">
        <f>IFERROR(X21/P21,"-")</f>
        <v>42211.621621622</v>
      </c>
      <c r="Z21" s="183">
        <f>IFERROR(X21/V21,"-")</f>
        <v>156183</v>
      </c>
      <c r="AA21" s="183">
        <f>X21-J21</f>
        <v>2091660</v>
      </c>
      <c r="AB21" s="45">
        <f>X21/J21</f>
        <v>3.0268023255814</v>
      </c>
      <c r="AC21" s="58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18"/>
    <mergeCell ref="J15:J18"/>
    <mergeCell ref="U15:U18"/>
    <mergeCell ref="AA15:AA18"/>
    <mergeCell ref="AB15:AB1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