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<sst xmlns="http://schemas.openxmlformats.org/spreadsheetml/2006/main" uniqueCount="179">
  <si>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</si>
  <si>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</si>
  <si>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</si>
  <si>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</si>
  <si>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</si>
  <si>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</si>
  <si>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</si>
  <si>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</si>
  <si>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</si>
  <si>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</si>
  <si>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</si>
  <si>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</si>
  <si>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</si>
  <si>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</si>
  <si>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</si>
  <si>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</si>
  <si>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</si>
  <si>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</si>
  <si>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</si>
  <si>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</si>
  <si>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</si>
  <si>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</si>
  <si>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</si>
  <si>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</si>
  <si>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</si>
  <si>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</si>
  <si>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03月</t>
  </si>
  <si>
    <t>りんご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</si>
  <si>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</si>
  <si>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</si>
  <si>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</si>
  <si>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</si>
  <si>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</si>
  <si>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</si>
  <si>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</si>
  <si>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</si>
  <si>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</si>
  <si>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</si>
  <si>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</si>
  <si>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</si>
  <si>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</si>
  <si>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</si>
  <si>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</si>
  <si>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</si>
  <si>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</si>
  <si>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</si>
  <si>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</si>
  <si>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</si>
  <si>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</si>
  <si>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</si>
  <si>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</si>
  <si>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</si>
  <si>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</si>
  <si>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</si>
  <si>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</si>
  <si>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</si>
  <si>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</si>
  <si>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</si>
  <si>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</si>
  <si>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</si>
  <si>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</si>
  <si>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</si>
  <si>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ks365</t>
  </si>
  <si>
    <t>右女9（栗山絵麻）</t>
  </si>
  <si>
    <t>もう50代の熟女だけど</t>
  </si>
  <si>
    <t>TOP</t>
  </si>
  <si>
    <t>スポニチ関東</t>
  </si>
  <si>
    <t>4C終面全5段</t>
  </si>
  <si>
    <t>3月06日(土)</t>
  </si>
  <si>
    <t>ks366</t>
  </si>
  <si>
    <t>スポニチ関西</t>
  </si>
  <si>
    <t>ks367</t>
  </si>
  <si>
    <t>スポニチ西部</t>
  </si>
  <si>
    <t>ks368</t>
  </si>
  <si>
    <t>スポニチ北海道</t>
  </si>
  <si>
    <t>ks369</t>
  </si>
  <si>
    <t>(空電共通)</t>
  </si>
  <si>
    <t>空電</t>
  </si>
  <si>
    <t>空電 (共通)</t>
  </si>
  <si>
    <t>ks370</t>
  </si>
  <si>
    <t>サンスポ関西</t>
  </si>
  <si>
    <t>ks371</t>
  </si>
  <si>
    <t>ks372</t>
  </si>
  <si>
    <t>雑誌版SPA(りんごver)（栗山絵麻）</t>
  </si>
  <si>
    <t>訳アリだから女性から誘われる</t>
  </si>
  <si>
    <t>サンスポ関東</t>
  </si>
  <si>
    <t>全5段</t>
  </si>
  <si>
    <t>3月07日(日)</t>
  </si>
  <si>
    <t>ks373</t>
  </si>
  <si>
    <t>ks374</t>
  </si>
  <si>
    <t>おつまみ総選挙版（栗山絵麻）</t>
  </si>
  <si>
    <t>熟女をおつまみ</t>
  </si>
  <si>
    <t>3月27日(土)</t>
  </si>
  <si>
    <t>ks375</t>
  </si>
  <si>
    <t>ks376</t>
  </si>
  <si>
    <t>①求人風（栗山絵麻）</t>
  </si>
  <si>
    <t>半2段・半3段つかみ10段保証</t>
  </si>
  <si>
    <t>1～10日</t>
  </si>
  <si>
    <t>ks377</t>
  </si>
  <si>
    <t>②旧デイリー風（）</t>
  </si>
  <si>
    <t>お願い！！一度だけ試して！ダメならすぐ退会していいから！</t>
  </si>
  <si>
    <t>11～20日</t>
  </si>
  <si>
    <t>ks378</t>
  </si>
  <si>
    <t>③大正版（）</t>
  </si>
  <si>
    <t>満員御礼！恋愛結婚情報サイト</t>
  </si>
  <si>
    <t>21～31日</t>
  </si>
  <si>
    <t>ks379</t>
  </si>
  <si>
    <t>ks380</t>
  </si>
  <si>
    <t>①求人風（）</t>
  </si>
  <si>
    <t>ks381</t>
  </si>
  <si>
    <t>ks382</t>
  </si>
  <si>
    <t>ks383</t>
  </si>
  <si>
    <t>ks384</t>
  </si>
  <si>
    <t>159「加齢臭、薄毛、肥満、そのままでいいの！！」</t>
  </si>
  <si>
    <t>スポーツ報知関東</t>
  </si>
  <si>
    <t>半2段つかみ20段保証</t>
  </si>
  <si>
    <t>20段保証</t>
  </si>
  <si>
    <t>ks385</t>
  </si>
  <si>
    <t>160「直で会う！オンラインなんて面倒だ。」</t>
  </si>
  <si>
    <t>半3段つかみ20段保証</t>
  </si>
  <si>
    <t>ks386</t>
  </si>
  <si>
    <t>161「出会い24時！いっぱい誘われすぎて申し訳ない」</t>
  </si>
  <si>
    <t>半5段つかみ20段保証</t>
  </si>
  <si>
    <t>ks387</t>
  </si>
  <si>
    <t>ks388</t>
  </si>
  <si>
    <t>風俗版（栗山絵麻）</t>
  </si>
  <si>
    <t>熟女からゴリッゴリのお誘いを堪能せよ！</t>
  </si>
  <si>
    <t>3月26日(金)</t>
  </si>
  <si>
    <t>ks389</t>
  </si>
  <si>
    <t>ks390</t>
  </si>
  <si>
    <t>雑誌版SPA（栗山絵麻）</t>
  </si>
  <si>
    <t>久々に興奮した</t>
  </si>
  <si>
    <t>3月14日(日)</t>
  </si>
  <si>
    <t>ks391</t>
  </si>
  <si>
    <t>新聞 TOTAL</t>
  </si>
  <si>
    <t>●雑誌 広告</t>
  </si>
  <si>
    <t>rz031</t>
  </si>
  <si>
    <t>扶桑社</t>
  </si>
  <si>
    <t>（栗山絵麻）</t>
  </si>
  <si>
    <t>もう50代だけど、私のお付き合いを真剣に考えてみませんか？</t>
  </si>
  <si>
    <t>Tvnavi</t>
  </si>
  <si>
    <t>(月間Tvnavi)①</t>
  </si>
  <si>
    <t>3月24日(水)</t>
  </si>
  <si>
    <t>rz032</t>
  </si>
  <si>
    <t>rz033</t>
  </si>
  <si>
    <t>TVnavi1（女性から男性をアプローチする結婚情報サイト）</t>
  </si>
  <si>
    <t>rz034</t>
  </si>
  <si>
    <t>ze021</t>
  </si>
  <si>
    <t>大洋図書</t>
  </si>
  <si>
    <t>5P元祖</t>
  </si>
  <si>
    <t>昭和の不思議101　2021年</t>
  </si>
  <si>
    <t>1C5P</t>
  </si>
  <si>
    <t>3月03日(水)</t>
  </si>
  <si>
    <t>ze022</t>
  </si>
  <si>
    <t>ze023</t>
  </si>
  <si>
    <t>2Pスポーツ新聞_v01_りんご(栗山絵麻さん)</t>
  </si>
  <si>
    <t>ナックルズ極ベスト</t>
  </si>
  <si>
    <t>1C2P</t>
  </si>
  <si>
    <t>3月15日(月)</t>
  </si>
  <si>
    <t>ze024</t>
  </si>
  <si>
    <t>ze025</t>
  </si>
  <si>
    <t>実話ナックルズGOLDミステリー</t>
  </si>
  <si>
    <t>3月16日(火)</t>
  </si>
  <si>
    <t>ze026</t>
  </si>
  <si>
    <t>ze027</t>
  </si>
  <si>
    <t>日本文芸社</t>
  </si>
  <si>
    <t>週刊漫画ゴラク.4W金</t>
  </si>
  <si>
    <t>ze028</t>
  </si>
  <si>
    <t>雑誌 TOTAL</t>
  </si>
  <si>
    <t>●DVD 広告</t>
  </si>
  <si>
    <t>ap005</t>
  </si>
  <si>
    <t>三和出版</t>
  </si>
  <si>
    <t>DVDパス_空電説明_りんご</t>
  </si>
  <si>
    <t>A4判、書店売、1480円、3万部</t>
  </si>
  <si>
    <t>ナンパTV PREMIUM BEST</t>
  </si>
  <si>
    <t>DVD袋表4C</t>
  </si>
  <si>
    <t>3月29日(月)</t>
  </si>
  <si>
    <t>ap006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</si>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</sst>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27</v>
      </c>
      <c r="D6" s="180">
        <v>3078000</v>
      </c>
      <c r="E6" s="79">
        <v>1738</v>
      </c>
      <c r="F6" s="79">
        <v>441</v>
      </c>
      <c r="G6" s="79">
        <v>1737</v>
      </c>
      <c r="H6" s="89">
        <v>257</v>
      </c>
      <c r="I6" s="90">
        <v>0</v>
      </c>
      <c r="J6" s="143">
        <f>H6+I6</f>
        <v>257</v>
      </c>
      <c r="K6" s="80">
        <f>IFERROR(J6/G6,"-")</f>
        <v>0.14795624640184</v>
      </c>
      <c r="L6" s="79">
        <v>30</v>
      </c>
      <c r="M6" s="79">
        <v>73</v>
      </c>
      <c r="N6" s="80">
        <f>IFERROR(L6/J6,"-")</f>
        <v>0.11673151750973</v>
      </c>
      <c r="O6" s="81">
        <f>IFERROR(D6/J6,"-")</f>
        <v>11976.653696498</v>
      </c>
      <c r="P6" s="82">
        <v>49</v>
      </c>
      <c r="Q6" s="80">
        <f>IFERROR(P6/J6,"-")</f>
        <v>0.19066147859922</v>
      </c>
      <c r="R6" s="185">
        <v>3945500</v>
      </c>
      <c r="S6" s="186">
        <f>IFERROR(R6/J6,"-")</f>
        <v>15352.140077821</v>
      </c>
      <c r="T6" s="186">
        <f>IFERROR(R6/P6,"-")</f>
        <v>80520.408163265</v>
      </c>
      <c r="U6" s="180">
        <f>IFERROR(R6-D6,"-")</f>
        <v>867500</v>
      </c>
      <c r="V6" s="83">
        <f>R6/D6</f>
        <v>1.2818388564003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588000</v>
      </c>
      <c r="E7" s="79">
        <v>425</v>
      </c>
      <c r="F7" s="79">
        <v>152</v>
      </c>
      <c r="G7" s="79">
        <v>361</v>
      </c>
      <c r="H7" s="89">
        <v>79</v>
      </c>
      <c r="I7" s="90">
        <v>4</v>
      </c>
      <c r="J7" s="143">
        <f>H7+I7</f>
        <v>83</v>
      </c>
      <c r="K7" s="80">
        <f>IFERROR(J7/G7,"-")</f>
        <v>0.22991689750693</v>
      </c>
      <c r="L7" s="79">
        <v>9</v>
      </c>
      <c r="M7" s="79">
        <v>25</v>
      </c>
      <c r="N7" s="80">
        <f>IFERROR(L7/J7,"-")</f>
        <v>0.10843373493976</v>
      </c>
      <c r="O7" s="81">
        <f>IFERROR(D7/J7,"-")</f>
        <v>7084.3373493976</v>
      </c>
      <c r="P7" s="82">
        <v>16</v>
      </c>
      <c r="Q7" s="80">
        <f>IFERROR(P7/J7,"-")</f>
        <v>0.19277108433735</v>
      </c>
      <c r="R7" s="185">
        <v>602000</v>
      </c>
      <c r="S7" s="186">
        <f>IFERROR(R7/J7,"-")</f>
        <v>7253.0120481928</v>
      </c>
      <c r="T7" s="186">
        <f>IFERROR(R7/P7,"-")</f>
        <v>37625</v>
      </c>
      <c r="U7" s="180">
        <f>IFERROR(R7-D7,"-")</f>
        <v>14000</v>
      </c>
      <c r="V7" s="83">
        <f>R7/D7</f>
        <v>1.0238095238095</v>
      </c>
      <c r="W7" s="77"/>
      <c r="X7" s="142"/>
    </row>
    <row r="8" spans="1:24">
      <c r="A8" s="78"/>
      <c r="B8" s="84" t="s">
        <v>25</v>
      </c>
      <c r="C8" s="84">
        <v>2</v>
      </c>
      <c r="D8" s="180">
        <v>90000</v>
      </c>
      <c r="E8" s="79">
        <v>51</v>
      </c>
      <c r="F8" s="79">
        <v>26</v>
      </c>
      <c r="G8" s="79">
        <v>83</v>
      </c>
      <c r="H8" s="89">
        <v>17</v>
      </c>
      <c r="I8" s="90">
        <v>0</v>
      </c>
      <c r="J8" s="143">
        <f>H8+I8</f>
        <v>17</v>
      </c>
      <c r="K8" s="80">
        <f>IFERROR(J8/G8,"-")</f>
        <v>0.20481927710843</v>
      </c>
      <c r="L8" s="79">
        <v>4</v>
      </c>
      <c r="M8" s="79">
        <v>3</v>
      </c>
      <c r="N8" s="80">
        <f>IFERROR(L8/J8,"-")</f>
        <v>0.23529411764706</v>
      </c>
      <c r="O8" s="81">
        <f>IFERROR(D8/J8,"-")</f>
        <v>5294.1176470588</v>
      </c>
      <c r="P8" s="82">
        <v>1</v>
      </c>
      <c r="Q8" s="80">
        <f>IFERROR(P8/J8,"-")</f>
        <v>0.058823529411765</v>
      </c>
      <c r="R8" s="185">
        <v>74000</v>
      </c>
      <c r="S8" s="186">
        <f>IFERROR(R8/J8,"-")</f>
        <v>4352.9411764706</v>
      </c>
      <c r="T8" s="186">
        <f>IFERROR(R8/P8,"-")</f>
        <v>74000</v>
      </c>
      <c r="U8" s="180">
        <f>IFERROR(R8-D8,"-")</f>
        <v>-16000</v>
      </c>
      <c r="V8" s="83">
        <f>R8/D8</f>
        <v>0.82222222222222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3756000</v>
      </c>
      <c r="E11" s="41">
        <f>SUM(E6:E9)</f>
        <v>2214</v>
      </c>
      <c r="F11" s="41">
        <f>SUM(F6:F9)</f>
        <v>619</v>
      </c>
      <c r="G11" s="41">
        <f>SUM(G6:G9)</f>
        <v>2181</v>
      </c>
      <c r="H11" s="41">
        <f>SUM(H6:H9)</f>
        <v>353</v>
      </c>
      <c r="I11" s="41">
        <f>SUM(I6:I9)</f>
        <v>4</v>
      </c>
      <c r="J11" s="41">
        <f>SUM(J6:J9)</f>
        <v>357</v>
      </c>
      <c r="K11" s="42">
        <f>IFERROR(J11/G11,"-")</f>
        <v>0.1636863823934</v>
      </c>
      <c r="L11" s="76">
        <f>SUM(L6:L9)</f>
        <v>43</v>
      </c>
      <c r="M11" s="76">
        <f>SUM(M6:M9)</f>
        <v>101</v>
      </c>
      <c r="N11" s="42">
        <f>IFERROR(L11/J11,"-")</f>
        <v>0.12044817927171</v>
      </c>
      <c r="O11" s="43">
        <f>IFERROR(D11/J11,"-")</f>
        <v>10521.008403361</v>
      </c>
      <c r="P11" s="44">
        <f>SUM(P6:P9)</f>
        <v>66</v>
      </c>
      <c r="Q11" s="42">
        <f>IFERROR(P11/J11,"-")</f>
        <v>0.18487394957983</v>
      </c>
      <c r="R11" s="183">
        <f>SUM(R6:R9)</f>
        <v>4621500</v>
      </c>
      <c r="S11" s="183">
        <f>IFERROR(R11/J11,"-")</f>
        <v>12945.378151261</v>
      </c>
      <c r="T11" s="183">
        <f>IFERROR(P11/P11,"-")</f>
        <v>1</v>
      </c>
      <c r="U11" s="183">
        <f>SUM(U6:U9)</f>
        <v>865500</v>
      </c>
      <c r="V11" s="45">
        <f>IFERROR(R11/D11,"-")</f>
        <v>1.2304313099042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1.3696428571429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60</v>
      </c>
      <c r="L6" s="79">
        <v>0</v>
      </c>
      <c r="M6" s="79">
        <v>193</v>
      </c>
      <c r="N6" s="89">
        <v>18</v>
      </c>
      <c r="O6" s="90">
        <v>0</v>
      </c>
      <c r="P6" s="91">
        <f>N6+O6</f>
        <v>18</v>
      </c>
      <c r="Q6" s="80">
        <f>IFERROR(P6/M6,"-")</f>
        <v>0.093264248704663</v>
      </c>
      <c r="R6" s="79">
        <v>1</v>
      </c>
      <c r="S6" s="79">
        <v>6</v>
      </c>
      <c r="T6" s="80">
        <f>IFERROR(R6/(P6),"-")</f>
        <v>0.055555555555556</v>
      </c>
      <c r="U6" s="186">
        <f>IFERROR(J6/SUM(N6:O10),"-")</f>
        <v>10370.37037037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SUM(X6:X10)-SUM(J6:J10)</f>
        <v>310500</v>
      </c>
      <c r="AB6" s="83">
        <f>SUM(X6:X10)/SUM(J6:J10)</f>
        <v>1.3696428571429</v>
      </c>
      <c r="AC6" s="77"/>
      <c r="AD6" s="92">
        <v>1</v>
      </c>
      <c r="AE6" s="93">
        <f>IF(P6=0,"",IF(AD6=0,"",(AD6/P6)))</f>
        <v>0.055555555555556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2</v>
      </c>
      <c r="AN6" s="99">
        <f>IF(P6=0,"",IF(AM6=0,"",(AM6/P6)))</f>
        <v>0.11111111111111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6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0.27777777777778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0.11111111111111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49</v>
      </c>
      <c r="L7" s="79">
        <v>0</v>
      </c>
      <c r="M7" s="79">
        <v>185</v>
      </c>
      <c r="N7" s="89">
        <v>20</v>
      </c>
      <c r="O7" s="90">
        <v>0</v>
      </c>
      <c r="P7" s="91">
        <f>N7+O7</f>
        <v>20</v>
      </c>
      <c r="Q7" s="80">
        <f>IFERROR(P7/M7,"-")</f>
        <v>0.10810810810811</v>
      </c>
      <c r="R7" s="79">
        <v>2</v>
      </c>
      <c r="S7" s="79">
        <v>8</v>
      </c>
      <c r="T7" s="80">
        <f>IFERROR(R7/(P7),"-")</f>
        <v>0.1</v>
      </c>
      <c r="U7" s="186"/>
      <c r="V7" s="82">
        <v>2</v>
      </c>
      <c r="W7" s="80">
        <f>IF(P7=0,"-",V7/P7)</f>
        <v>0.1</v>
      </c>
      <c r="X7" s="185">
        <v>295000</v>
      </c>
      <c r="Y7" s="186">
        <f>IFERROR(X7/P7,"-")</f>
        <v>14750</v>
      </c>
      <c r="Z7" s="186">
        <f>IFERROR(X7/V7,"-")</f>
        <v>147500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3</v>
      </c>
      <c r="AN7" s="99">
        <f>IF(P7=0,"",IF(AM7=0,"",(AM7/P7)))</f>
        <v>0.15</v>
      </c>
      <c r="AO7" s="98">
        <v>1</v>
      </c>
      <c r="AP7" s="100">
        <f>IFERROR(AO7/AM7,"-")</f>
        <v>0.33333333333333</v>
      </c>
      <c r="AQ7" s="101">
        <v>33000</v>
      </c>
      <c r="AR7" s="102">
        <f>IFERROR(AQ7/AM7,"-")</f>
        <v>11000</v>
      </c>
      <c r="AS7" s="103"/>
      <c r="AT7" s="103"/>
      <c r="AU7" s="103">
        <v>1</v>
      </c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0.15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8</v>
      </c>
      <c r="BO7" s="118">
        <f>IF(P7=0,"",IF(BN7=0,"",(BN7/P7)))</f>
        <v>0.4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0.25</v>
      </c>
      <c r="BY7" s="126">
        <v>1</v>
      </c>
      <c r="BZ7" s="127">
        <f>IFERROR(BY7/BW7,"-")</f>
        <v>0.2</v>
      </c>
      <c r="CA7" s="128">
        <v>262000</v>
      </c>
      <c r="CB7" s="129">
        <f>IFERROR(CA7/BW7,"-")</f>
        <v>52400</v>
      </c>
      <c r="CC7" s="130"/>
      <c r="CD7" s="130"/>
      <c r="CE7" s="130">
        <v>1</v>
      </c>
      <c r="CF7" s="131">
        <v>1</v>
      </c>
      <c r="CG7" s="132">
        <f>IF(P7=0,"",IF(CF7=0,"",(CF7/P7)))</f>
        <v>0.05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295000</v>
      </c>
      <c r="CQ7" s="139">
        <v>262000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31</v>
      </c>
      <c r="L8" s="79">
        <v>0</v>
      </c>
      <c r="M8" s="79">
        <v>77</v>
      </c>
      <c r="N8" s="89">
        <v>8</v>
      </c>
      <c r="O8" s="90">
        <v>0</v>
      </c>
      <c r="P8" s="91">
        <f>N8+O8</f>
        <v>8</v>
      </c>
      <c r="Q8" s="80">
        <f>IFERROR(P8/M8,"-")</f>
        <v>0.1038961038961</v>
      </c>
      <c r="R8" s="79">
        <v>0</v>
      </c>
      <c r="S8" s="79">
        <v>5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5</v>
      </c>
      <c r="BO8" s="118">
        <f>IF(P8=0,"",IF(BN8=0,"",(BN8/P8)))</f>
        <v>0.625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0.125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11</v>
      </c>
      <c r="L9" s="79">
        <v>0</v>
      </c>
      <c r="M9" s="79">
        <v>59</v>
      </c>
      <c r="N9" s="89">
        <v>5</v>
      </c>
      <c r="O9" s="90">
        <v>0</v>
      </c>
      <c r="P9" s="91">
        <f>N9+O9</f>
        <v>5</v>
      </c>
      <c r="Q9" s="80">
        <f>IFERROR(P9/M9,"-")</f>
        <v>0.084745762711864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0.8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215</v>
      </c>
      <c r="L10" s="79">
        <v>108</v>
      </c>
      <c r="M10" s="79">
        <v>98</v>
      </c>
      <c r="N10" s="89">
        <v>30</v>
      </c>
      <c r="O10" s="90">
        <v>0</v>
      </c>
      <c r="P10" s="91">
        <f>N10+O10</f>
        <v>30</v>
      </c>
      <c r="Q10" s="80">
        <f>IFERROR(P10/M10,"-")</f>
        <v>0.30612244897959</v>
      </c>
      <c r="R10" s="79">
        <v>4</v>
      </c>
      <c r="S10" s="79">
        <v>2</v>
      </c>
      <c r="T10" s="80">
        <f>IFERROR(R10/(P10),"-")</f>
        <v>0.13333333333333</v>
      </c>
      <c r="U10" s="186"/>
      <c r="V10" s="82">
        <v>5</v>
      </c>
      <c r="W10" s="80">
        <f>IF(P10=0,"-",V10/P10)</f>
        <v>0.16666666666667</v>
      </c>
      <c r="X10" s="185">
        <v>855500</v>
      </c>
      <c r="Y10" s="186">
        <f>IFERROR(X10/P10,"-")</f>
        <v>28516.666666667</v>
      </c>
      <c r="Z10" s="186">
        <f>IFERROR(X10/V10,"-")</f>
        <v>171100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2</v>
      </c>
      <c r="AN10" s="99">
        <f>IF(P10=0,"",IF(AM10=0,"",(AM10/P10)))</f>
        <v>0.066666666666667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0.033333333333333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3</v>
      </c>
      <c r="BF10" s="111">
        <f>IF(P10=0,"",IF(BE10=0,"",(BE10/P10)))</f>
        <v>0.1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9</v>
      </c>
      <c r="BO10" s="118">
        <f>IF(P10=0,"",IF(BN10=0,"",(BN10/P10)))</f>
        <v>0.3</v>
      </c>
      <c r="BP10" s="119">
        <v>1</v>
      </c>
      <c r="BQ10" s="120">
        <f>IFERROR(BP10/BN10,"-")</f>
        <v>0.11111111111111</v>
      </c>
      <c r="BR10" s="121">
        <v>3000</v>
      </c>
      <c r="BS10" s="122">
        <f>IFERROR(BR10/BN10,"-")</f>
        <v>333.33333333333</v>
      </c>
      <c r="BT10" s="123">
        <v>1</v>
      </c>
      <c r="BU10" s="123"/>
      <c r="BV10" s="123"/>
      <c r="BW10" s="124">
        <v>10</v>
      </c>
      <c r="BX10" s="125">
        <f>IF(P10=0,"",IF(BW10=0,"",(BW10/P10)))</f>
        <v>0.33333333333333</v>
      </c>
      <c r="BY10" s="126">
        <v>3</v>
      </c>
      <c r="BZ10" s="127">
        <f>IFERROR(BY10/BW10,"-")</f>
        <v>0.3</v>
      </c>
      <c r="CA10" s="128">
        <v>756000</v>
      </c>
      <c r="CB10" s="129">
        <f>IFERROR(CA10/BW10,"-")</f>
        <v>75600</v>
      </c>
      <c r="CC10" s="130"/>
      <c r="CD10" s="130"/>
      <c r="CE10" s="130">
        <v>3</v>
      </c>
      <c r="CF10" s="131">
        <v>5</v>
      </c>
      <c r="CG10" s="132">
        <f>IF(P10=0,"",IF(CF10=0,"",(CF10/P10)))</f>
        <v>0.16666666666667</v>
      </c>
      <c r="CH10" s="133">
        <v>1</v>
      </c>
      <c r="CI10" s="134">
        <f>IFERROR(CH10/CF10,"-")</f>
        <v>0.2</v>
      </c>
      <c r="CJ10" s="135">
        <v>96500</v>
      </c>
      <c r="CK10" s="136">
        <f>IFERROR(CJ10/CF10,"-")</f>
        <v>19300</v>
      </c>
      <c r="CL10" s="137"/>
      <c r="CM10" s="137"/>
      <c r="CN10" s="137">
        <v>1</v>
      </c>
      <c r="CO10" s="138">
        <v>5</v>
      </c>
      <c r="CP10" s="139">
        <v>855500</v>
      </c>
      <c r="CQ10" s="139">
        <v>715000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0.3874269005848</v>
      </c>
      <c r="B11" s="189" t="s">
        <v>79</v>
      </c>
      <c r="C11" s="189"/>
      <c r="D11" s="189" t="s">
        <v>63</v>
      </c>
      <c r="E11" s="189" t="s">
        <v>64</v>
      </c>
      <c r="F11" s="189" t="s">
        <v>65</v>
      </c>
      <c r="G11" s="88" t="s">
        <v>80</v>
      </c>
      <c r="H11" s="88" t="s">
        <v>67</v>
      </c>
      <c r="I11" s="190" t="s">
        <v>68</v>
      </c>
      <c r="J11" s="180">
        <v>684000</v>
      </c>
      <c r="K11" s="79">
        <v>28</v>
      </c>
      <c r="L11" s="79">
        <v>0</v>
      </c>
      <c r="M11" s="79">
        <v>114</v>
      </c>
      <c r="N11" s="89">
        <v>16</v>
      </c>
      <c r="O11" s="90">
        <v>0</v>
      </c>
      <c r="P11" s="91">
        <f>N11+O11</f>
        <v>16</v>
      </c>
      <c r="Q11" s="80">
        <f>IFERROR(P11/M11,"-")</f>
        <v>0.14035087719298</v>
      </c>
      <c r="R11" s="79">
        <v>3</v>
      </c>
      <c r="S11" s="79">
        <v>5</v>
      </c>
      <c r="T11" s="80">
        <f>IFERROR(R11/(P11),"-")</f>
        <v>0.1875</v>
      </c>
      <c r="U11" s="186">
        <f>IFERROR(J11/SUM(N11:O16),"-")</f>
        <v>14553.191489362</v>
      </c>
      <c r="V11" s="82">
        <v>4</v>
      </c>
      <c r="W11" s="80">
        <f>IF(P11=0,"-",V11/P11)</f>
        <v>0.25</v>
      </c>
      <c r="X11" s="185">
        <v>107000</v>
      </c>
      <c r="Y11" s="186">
        <f>IFERROR(X11/P11,"-")</f>
        <v>6687.5</v>
      </c>
      <c r="Z11" s="186">
        <f>IFERROR(X11/V11,"-")</f>
        <v>26750</v>
      </c>
      <c r="AA11" s="180">
        <f>SUM(X11:X16)-SUM(J11:J16)</f>
        <v>-419000</v>
      </c>
      <c r="AB11" s="83">
        <f>SUM(X11:X16)/SUM(J11:J16)</f>
        <v>0.3874269005848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0.0625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8</v>
      </c>
      <c r="BO11" s="118">
        <f>IF(P11=0,"",IF(BN11=0,"",(BN11/P11)))</f>
        <v>0.5</v>
      </c>
      <c r="BP11" s="119">
        <v>3</v>
      </c>
      <c r="BQ11" s="120">
        <f>IFERROR(BP11/BN11,"-")</f>
        <v>0.375</v>
      </c>
      <c r="BR11" s="121">
        <v>96000</v>
      </c>
      <c r="BS11" s="122">
        <f>IFERROR(BR11/BN11,"-")</f>
        <v>12000</v>
      </c>
      <c r="BT11" s="123">
        <v>1</v>
      </c>
      <c r="BU11" s="123"/>
      <c r="BV11" s="123">
        <v>2</v>
      </c>
      <c r="BW11" s="124">
        <v>4</v>
      </c>
      <c r="BX11" s="125">
        <f>IF(P11=0,"",IF(BW11=0,"",(BW11/P11)))</f>
        <v>0.25</v>
      </c>
      <c r="BY11" s="126">
        <v>1</v>
      </c>
      <c r="BZ11" s="127">
        <f>IFERROR(BY11/BW11,"-")</f>
        <v>0.25</v>
      </c>
      <c r="CA11" s="128">
        <v>11000</v>
      </c>
      <c r="CB11" s="129">
        <f>IFERROR(CA11/BW11,"-")</f>
        <v>2750</v>
      </c>
      <c r="CC11" s="130"/>
      <c r="CD11" s="130"/>
      <c r="CE11" s="130">
        <v>1</v>
      </c>
      <c r="CF11" s="131">
        <v>1</v>
      </c>
      <c r="CG11" s="132">
        <f>IF(P11=0,"",IF(CF11=0,"",(CF11/P11)))</f>
        <v>0.0625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4</v>
      </c>
      <c r="CP11" s="139">
        <v>107000</v>
      </c>
      <c r="CQ11" s="139">
        <v>70000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81</v>
      </c>
      <c r="C12" s="189"/>
      <c r="D12" s="189" t="s">
        <v>63</v>
      </c>
      <c r="E12" s="189" t="s">
        <v>64</v>
      </c>
      <c r="F12" s="189" t="s">
        <v>77</v>
      </c>
      <c r="G12" s="88"/>
      <c r="H12" s="88"/>
      <c r="I12" s="88"/>
      <c r="J12" s="180"/>
      <c r="K12" s="79">
        <v>57</v>
      </c>
      <c r="L12" s="79">
        <v>39</v>
      </c>
      <c r="M12" s="79">
        <v>16</v>
      </c>
      <c r="N12" s="89">
        <v>7</v>
      </c>
      <c r="O12" s="90">
        <v>0</v>
      </c>
      <c r="P12" s="91">
        <f>N12+O12</f>
        <v>7</v>
      </c>
      <c r="Q12" s="80">
        <f>IFERROR(P12/M12,"-")</f>
        <v>0.4375</v>
      </c>
      <c r="R12" s="79">
        <v>0</v>
      </c>
      <c r="S12" s="79">
        <v>4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3</v>
      </c>
      <c r="BO12" s="118">
        <f>IF(P12=0,"",IF(BN12=0,"",(BN12/P12)))</f>
        <v>0.42857142857143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1</v>
      </c>
      <c r="BX12" s="125">
        <f>IF(P12=0,"",IF(BW12=0,"",(BW12/P12)))</f>
        <v>0.14285714285714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0.14285714285714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82</v>
      </c>
      <c r="C13" s="189"/>
      <c r="D13" s="189" t="s">
        <v>83</v>
      </c>
      <c r="E13" s="189" t="s">
        <v>84</v>
      </c>
      <c r="F13" s="189" t="s">
        <v>65</v>
      </c>
      <c r="G13" s="88" t="s">
        <v>85</v>
      </c>
      <c r="H13" s="88" t="s">
        <v>86</v>
      </c>
      <c r="I13" s="191" t="s">
        <v>87</v>
      </c>
      <c r="J13" s="180"/>
      <c r="K13" s="79">
        <v>12</v>
      </c>
      <c r="L13" s="79">
        <v>0</v>
      </c>
      <c r="M13" s="79">
        <v>36</v>
      </c>
      <c r="N13" s="89">
        <v>3</v>
      </c>
      <c r="O13" s="90">
        <v>0</v>
      </c>
      <c r="P13" s="91">
        <f>N13+O13</f>
        <v>3</v>
      </c>
      <c r="Q13" s="80">
        <f>IFERROR(P13/M13,"-")</f>
        <v>0.083333333333333</v>
      </c>
      <c r="R13" s="79">
        <v>0</v>
      </c>
      <c r="S13" s="79">
        <v>1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0.33333333333333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1</v>
      </c>
      <c r="BO13" s="118">
        <f>IF(P13=0,"",IF(BN13=0,"",(BN13/P13)))</f>
        <v>0.33333333333333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83</v>
      </c>
      <c r="E14" s="189" t="s">
        <v>84</v>
      </c>
      <c r="F14" s="189" t="s">
        <v>77</v>
      </c>
      <c r="G14" s="88"/>
      <c r="H14" s="88"/>
      <c r="I14" s="88"/>
      <c r="J14" s="180"/>
      <c r="K14" s="79">
        <v>35</v>
      </c>
      <c r="L14" s="79">
        <v>19</v>
      </c>
      <c r="M14" s="79">
        <v>2</v>
      </c>
      <c r="N14" s="89">
        <v>5</v>
      </c>
      <c r="O14" s="90">
        <v>0</v>
      </c>
      <c r="P14" s="91">
        <f>N14+O14</f>
        <v>5</v>
      </c>
      <c r="Q14" s="80">
        <f>IFERROR(P14/M14,"-")</f>
        <v>2.5</v>
      </c>
      <c r="R14" s="79">
        <v>0</v>
      </c>
      <c r="S14" s="79">
        <v>3</v>
      </c>
      <c r="T14" s="80">
        <f>IFERROR(R14/(P14),"-")</f>
        <v>0</v>
      </c>
      <c r="U14" s="186"/>
      <c r="V14" s="82">
        <v>3</v>
      </c>
      <c r="W14" s="80">
        <f>IF(P14=0,"-",V14/P14)</f>
        <v>0.6</v>
      </c>
      <c r="X14" s="185">
        <v>124000</v>
      </c>
      <c r="Y14" s="186">
        <f>IFERROR(X14/P14,"-")</f>
        <v>24800</v>
      </c>
      <c r="Z14" s="186">
        <f>IFERROR(X14/V14,"-")</f>
        <v>41333.333333333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5</v>
      </c>
      <c r="BO14" s="118">
        <f>IF(P14=0,"",IF(BN14=0,"",(BN14/P14)))</f>
        <v>1</v>
      </c>
      <c r="BP14" s="119">
        <v>3</v>
      </c>
      <c r="BQ14" s="120">
        <f>IFERROR(BP14/BN14,"-")</f>
        <v>0.6</v>
      </c>
      <c r="BR14" s="121">
        <v>124000</v>
      </c>
      <c r="BS14" s="122">
        <f>IFERROR(BR14/BN14,"-")</f>
        <v>24800</v>
      </c>
      <c r="BT14" s="123">
        <v>2</v>
      </c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3</v>
      </c>
      <c r="CP14" s="139">
        <v>124000</v>
      </c>
      <c r="CQ14" s="139">
        <v>118000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65</v>
      </c>
      <c r="G15" s="88" t="s">
        <v>85</v>
      </c>
      <c r="H15" s="88" t="s">
        <v>86</v>
      </c>
      <c r="I15" s="190" t="s">
        <v>92</v>
      </c>
      <c r="J15" s="180"/>
      <c r="K15" s="79">
        <v>17</v>
      </c>
      <c r="L15" s="79">
        <v>0</v>
      </c>
      <c r="M15" s="79">
        <v>91</v>
      </c>
      <c r="N15" s="89">
        <v>7</v>
      </c>
      <c r="O15" s="90">
        <v>0</v>
      </c>
      <c r="P15" s="91">
        <f>N15+O15</f>
        <v>7</v>
      </c>
      <c r="Q15" s="80">
        <f>IFERROR(P15/M15,"-")</f>
        <v>0.076923076923077</v>
      </c>
      <c r="R15" s="79">
        <v>1</v>
      </c>
      <c r="S15" s="79">
        <v>5</v>
      </c>
      <c r="T15" s="80">
        <f>IFERROR(R15/(P15),"-")</f>
        <v>0.14285714285714</v>
      </c>
      <c r="U15" s="186"/>
      <c r="V15" s="82">
        <v>2</v>
      </c>
      <c r="W15" s="80">
        <f>IF(P15=0,"-",V15/P15)</f>
        <v>0.28571428571429</v>
      </c>
      <c r="X15" s="185">
        <v>31000</v>
      </c>
      <c r="Y15" s="186">
        <f>IFERROR(X15/P15,"-")</f>
        <v>4428.5714285714</v>
      </c>
      <c r="Z15" s="186">
        <f>IFERROR(X15/V15,"-")</f>
        <v>15500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0.14285714285714</v>
      </c>
      <c r="BP15" s="119">
        <v>1</v>
      </c>
      <c r="BQ15" s="120">
        <f>IFERROR(BP15/BN15,"-")</f>
        <v>1</v>
      </c>
      <c r="BR15" s="121">
        <v>6000</v>
      </c>
      <c r="BS15" s="122">
        <f>IFERROR(BR15/BN15,"-")</f>
        <v>6000</v>
      </c>
      <c r="BT15" s="123"/>
      <c r="BU15" s="123">
        <v>1</v>
      </c>
      <c r="BV15" s="123"/>
      <c r="BW15" s="124">
        <v>5</v>
      </c>
      <c r="BX15" s="125">
        <f>IF(P15=0,"",IF(BW15=0,"",(BW15/P15)))</f>
        <v>0.71428571428571</v>
      </c>
      <c r="BY15" s="126">
        <v>1</v>
      </c>
      <c r="BZ15" s="127">
        <f>IFERROR(BY15/BW15,"-")</f>
        <v>0.2</v>
      </c>
      <c r="CA15" s="128">
        <v>25000</v>
      </c>
      <c r="CB15" s="129">
        <f>IFERROR(CA15/BW15,"-")</f>
        <v>5000</v>
      </c>
      <c r="CC15" s="130"/>
      <c r="CD15" s="130"/>
      <c r="CE15" s="130">
        <v>1</v>
      </c>
      <c r="CF15" s="131">
        <v>1</v>
      </c>
      <c r="CG15" s="132">
        <f>IF(P15=0,"",IF(CF15=0,"",(CF15/P15)))</f>
        <v>0.14285714285714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2</v>
      </c>
      <c r="CP15" s="139">
        <v>31000</v>
      </c>
      <c r="CQ15" s="139">
        <v>25000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93</v>
      </c>
      <c r="C16" s="189"/>
      <c r="D16" s="189" t="s">
        <v>90</v>
      </c>
      <c r="E16" s="189" t="s">
        <v>91</v>
      </c>
      <c r="F16" s="189" t="s">
        <v>77</v>
      </c>
      <c r="G16" s="88"/>
      <c r="H16" s="88"/>
      <c r="I16" s="88"/>
      <c r="J16" s="180"/>
      <c r="K16" s="79">
        <v>45</v>
      </c>
      <c r="L16" s="79">
        <v>33</v>
      </c>
      <c r="M16" s="79">
        <v>5</v>
      </c>
      <c r="N16" s="89">
        <v>9</v>
      </c>
      <c r="O16" s="90">
        <v>0</v>
      </c>
      <c r="P16" s="91">
        <f>N16+O16</f>
        <v>9</v>
      </c>
      <c r="Q16" s="80">
        <f>IFERROR(P16/M16,"-")</f>
        <v>1.8</v>
      </c>
      <c r="R16" s="79">
        <v>1</v>
      </c>
      <c r="S16" s="79">
        <v>2</v>
      </c>
      <c r="T16" s="80">
        <f>IFERROR(R16/(P16),"-")</f>
        <v>0.11111111111111</v>
      </c>
      <c r="U16" s="186"/>
      <c r="V16" s="82">
        <v>1</v>
      </c>
      <c r="W16" s="80">
        <f>IF(P16=0,"-",V16/P16)</f>
        <v>0.11111111111111</v>
      </c>
      <c r="X16" s="185">
        <v>3000</v>
      </c>
      <c r="Y16" s="186">
        <f>IFERROR(X16/P16,"-")</f>
        <v>333.33333333333</v>
      </c>
      <c r="Z16" s="186">
        <f>IFERROR(X16/V16,"-")</f>
        <v>3000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0.11111111111111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0.33333333333333</v>
      </c>
      <c r="BP16" s="119">
        <v>1</v>
      </c>
      <c r="BQ16" s="120">
        <f>IFERROR(BP16/BN16,"-")</f>
        <v>0.33333333333333</v>
      </c>
      <c r="BR16" s="121">
        <v>3000</v>
      </c>
      <c r="BS16" s="122">
        <f>IFERROR(BR16/BN16,"-")</f>
        <v>1000</v>
      </c>
      <c r="BT16" s="123">
        <v>1</v>
      </c>
      <c r="BU16" s="123"/>
      <c r="BV16" s="123"/>
      <c r="BW16" s="124">
        <v>3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0.22222222222222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1</v>
      </c>
      <c r="CP16" s="139">
        <v>3000</v>
      </c>
      <c r="CQ16" s="139">
        <v>3000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0.54444444444444</v>
      </c>
      <c r="B17" s="189" t="s">
        <v>94</v>
      </c>
      <c r="C17" s="189"/>
      <c r="D17" s="189" t="s">
        <v>95</v>
      </c>
      <c r="E17" s="189" t="s">
        <v>64</v>
      </c>
      <c r="F17" s="189" t="s">
        <v>65</v>
      </c>
      <c r="G17" s="88" t="s">
        <v>85</v>
      </c>
      <c r="H17" s="88" t="s">
        <v>96</v>
      </c>
      <c r="I17" s="88" t="s">
        <v>97</v>
      </c>
      <c r="J17" s="180">
        <v>450000</v>
      </c>
      <c r="K17" s="79">
        <v>12</v>
      </c>
      <c r="L17" s="79">
        <v>0</v>
      </c>
      <c r="M17" s="79">
        <v>42</v>
      </c>
      <c r="N17" s="89">
        <v>4</v>
      </c>
      <c r="O17" s="90">
        <v>0</v>
      </c>
      <c r="P17" s="91">
        <f>N17+O17</f>
        <v>4</v>
      </c>
      <c r="Q17" s="80">
        <f>IFERROR(P17/M17,"-")</f>
        <v>0.095238095238095</v>
      </c>
      <c r="R17" s="79">
        <v>0</v>
      </c>
      <c r="S17" s="79">
        <v>1</v>
      </c>
      <c r="T17" s="80">
        <f>IFERROR(R17/(P17),"-")</f>
        <v>0</v>
      </c>
      <c r="U17" s="186">
        <f>IFERROR(J17/SUM(N17:O24),"-")</f>
        <v>8181.8181818182</v>
      </c>
      <c r="V17" s="82">
        <v>1</v>
      </c>
      <c r="W17" s="80">
        <f>IF(P17=0,"-",V17/P17)</f>
        <v>0.25</v>
      </c>
      <c r="X17" s="185">
        <v>11000</v>
      </c>
      <c r="Y17" s="186">
        <f>IFERROR(X17/P17,"-")</f>
        <v>2750</v>
      </c>
      <c r="Z17" s="186">
        <f>IFERROR(X17/V17,"-")</f>
        <v>11000</v>
      </c>
      <c r="AA17" s="180">
        <f>SUM(X17:X24)-SUM(J17:J24)</f>
        <v>-205000</v>
      </c>
      <c r="AB17" s="83">
        <f>SUM(X17:X24)/SUM(J17:J24)</f>
        <v>0.54444444444444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0.25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2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0.25</v>
      </c>
      <c r="BY17" s="126">
        <v>1</v>
      </c>
      <c r="BZ17" s="127">
        <f>IFERROR(BY17/BW17,"-")</f>
        <v>1</v>
      </c>
      <c r="CA17" s="128">
        <v>11000</v>
      </c>
      <c r="CB17" s="129">
        <f>IFERROR(CA17/BW17,"-")</f>
        <v>11000</v>
      </c>
      <c r="CC17" s="130"/>
      <c r="CD17" s="130"/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11000</v>
      </c>
      <c r="CQ17" s="139">
        <v>11000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98</v>
      </c>
      <c r="C18" s="189"/>
      <c r="D18" s="189" t="s">
        <v>99</v>
      </c>
      <c r="E18" s="189" t="s">
        <v>100</v>
      </c>
      <c r="F18" s="189" t="s">
        <v>65</v>
      </c>
      <c r="G18" s="88"/>
      <c r="H18" s="88" t="s">
        <v>96</v>
      </c>
      <c r="I18" s="88" t="s">
        <v>101</v>
      </c>
      <c r="J18" s="180"/>
      <c r="K18" s="79">
        <v>8</v>
      </c>
      <c r="L18" s="79">
        <v>0</v>
      </c>
      <c r="M18" s="79">
        <v>29</v>
      </c>
      <c r="N18" s="89">
        <v>5</v>
      </c>
      <c r="O18" s="90">
        <v>0</v>
      </c>
      <c r="P18" s="91">
        <f>N18+O18</f>
        <v>5</v>
      </c>
      <c r="Q18" s="80">
        <f>IFERROR(P18/M18,"-")</f>
        <v>0.17241379310345</v>
      </c>
      <c r="R18" s="79">
        <v>0</v>
      </c>
      <c r="S18" s="79">
        <v>3</v>
      </c>
      <c r="T18" s="80">
        <f>IFERROR(R18/(P18),"-")</f>
        <v>0</v>
      </c>
      <c r="U18" s="186"/>
      <c r="V18" s="82">
        <v>1</v>
      </c>
      <c r="W18" s="80">
        <f>IF(P18=0,"-",V18/P18)</f>
        <v>0.2</v>
      </c>
      <c r="X18" s="185">
        <v>3000</v>
      </c>
      <c r="Y18" s="186">
        <f>IFERROR(X18/P18,"-")</f>
        <v>600</v>
      </c>
      <c r="Z18" s="186">
        <f>IFERROR(X18/V18,"-")</f>
        <v>3000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0.2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0.4</v>
      </c>
      <c r="BP18" s="119">
        <v>1</v>
      </c>
      <c r="BQ18" s="120">
        <f>IFERROR(BP18/BN18,"-")</f>
        <v>0.5</v>
      </c>
      <c r="BR18" s="121">
        <v>3000</v>
      </c>
      <c r="BS18" s="122">
        <f>IFERROR(BR18/BN18,"-")</f>
        <v>1500</v>
      </c>
      <c r="BT18" s="123">
        <v>1</v>
      </c>
      <c r="BU18" s="123"/>
      <c r="BV18" s="123"/>
      <c r="BW18" s="124">
        <v>1</v>
      </c>
      <c r="BX18" s="125">
        <f>IF(P18=0,"",IF(BW18=0,"",(BW18/P18)))</f>
        <v>0.2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102</v>
      </c>
      <c r="C19" s="189"/>
      <c r="D19" s="189" t="s">
        <v>103</v>
      </c>
      <c r="E19" s="189" t="s">
        <v>104</v>
      </c>
      <c r="F19" s="189" t="s">
        <v>65</v>
      </c>
      <c r="G19" s="88"/>
      <c r="H19" s="88" t="s">
        <v>96</v>
      </c>
      <c r="I19" s="88" t="s">
        <v>105</v>
      </c>
      <c r="J19" s="180"/>
      <c r="K19" s="79">
        <v>14</v>
      </c>
      <c r="L19" s="79">
        <v>0</v>
      </c>
      <c r="M19" s="79">
        <v>45</v>
      </c>
      <c r="N19" s="89">
        <v>4</v>
      </c>
      <c r="O19" s="90">
        <v>0</v>
      </c>
      <c r="P19" s="91">
        <f>N19+O19</f>
        <v>4</v>
      </c>
      <c r="Q19" s="80">
        <f>IFERROR(P19/M19,"-")</f>
        <v>0.088888888888889</v>
      </c>
      <c r="R19" s="79">
        <v>1</v>
      </c>
      <c r="S19" s="79">
        <v>0</v>
      </c>
      <c r="T19" s="80">
        <f>IFERROR(R19/(P19),"-")</f>
        <v>0.25</v>
      </c>
      <c r="U19" s="186"/>
      <c r="V19" s="82">
        <v>1</v>
      </c>
      <c r="W19" s="80">
        <f>IF(P19=0,"-",V19/P19)</f>
        <v>0.25</v>
      </c>
      <c r="X19" s="185">
        <v>3000</v>
      </c>
      <c r="Y19" s="186">
        <f>IFERROR(X19/P19,"-")</f>
        <v>750</v>
      </c>
      <c r="Z19" s="186">
        <f>IFERROR(X19/V19,"-")</f>
        <v>3000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2</v>
      </c>
      <c r="BF19" s="111">
        <f>IF(P19=0,"",IF(BE19=0,"",(BE19/P19)))</f>
        <v>0.5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0.25</v>
      </c>
      <c r="BY19" s="126">
        <v>1</v>
      </c>
      <c r="BZ19" s="127">
        <f>IFERROR(BY19/BW19,"-")</f>
        <v>1</v>
      </c>
      <c r="CA19" s="128">
        <v>3000</v>
      </c>
      <c r="CB19" s="129">
        <f>IFERROR(CA19/BW19,"-")</f>
        <v>3000</v>
      </c>
      <c r="CC19" s="130">
        <v>1</v>
      </c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3000</v>
      </c>
      <c r="CQ19" s="139">
        <v>3000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106</v>
      </c>
      <c r="C20" s="189"/>
      <c r="D20" s="189" t="s">
        <v>76</v>
      </c>
      <c r="E20" s="189" t="s">
        <v>76</v>
      </c>
      <c r="F20" s="189" t="s">
        <v>77</v>
      </c>
      <c r="G20" s="88"/>
      <c r="H20" s="88"/>
      <c r="I20" s="88"/>
      <c r="J20" s="180"/>
      <c r="K20" s="79">
        <v>80</v>
      </c>
      <c r="L20" s="79">
        <v>50</v>
      </c>
      <c r="M20" s="79">
        <v>43</v>
      </c>
      <c r="N20" s="89">
        <v>13</v>
      </c>
      <c r="O20" s="90">
        <v>0</v>
      </c>
      <c r="P20" s="91">
        <f>N20+O20</f>
        <v>13</v>
      </c>
      <c r="Q20" s="80">
        <f>IFERROR(P20/M20,"-")</f>
        <v>0.30232558139535</v>
      </c>
      <c r="R20" s="79">
        <v>1</v>
      </c>
      <c r="S20" s="79">
        <v>4</v>
      </c>
      <c r="T20" s="80">
        <f>IFERROR(R20/(P20),"-")</f>
        <v>0.076923076923077</v>
      </c>
      <c r="U20" s="186"/>
      <c r="V20" s="82">
        <v>4</v>
      </c>
      <c r="W20" s="80">
        <f>IF(P20=0,"-",V20/P20)</f>
        <v>0.30769230769231</v>
      </c>
      <c r="X20" s="185">
        <v>81000</v>
      </c>
      <c r="Y20" s="186">
        <f>IFERROR(X20/P20,"-")</f>
        <v>6230.7692307692</v>
      </c>
      <c r="Z20" s="186">
        <f>IFERROR(X20/V20,"-")</f>
        <v>20250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3</v>
      </c>
      <c r="BO20" s="118">
        <f>IF(P20=0,"",IF(BN20=0,"",(BN20/P20)))</f>
        <v>0.23076923076923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5</v>
      </c>
      <c r="BX20" s="125">
        <f>IF(P20=0,"",IF(BW20=0,"",(BW20/P20)))</f>
        <v>0.38461538461538</v>
      </c>
      <c r="BY20" s="126">
        <v>1</v>
      </c>
      <c r="BZ20" s="127">
        <f>IFERROR(BY20/BW20,"-")</f>
        <v>0.2</v>
      </c>
      <c r="CA20" s="128">
        <v>55000</v>
      </c>
      <c r="CB20" s="129">
        <f>IFERROR(CA20/BW20,"-")</f>
        <v>11000</v>
      </c>
      <c r="CC20" s="130"/>
      <c r="CD20" s="130"/>
      <c r="CE20" s="130">
        <v>1</v>
      </c>
      <c r="CF20" s="131">
        <v>5</v>
      </c>
      <c r="CG20" s="132">
        <f>IF(P20=0,"",IF(CF20=0,"",(CF20/P20)))</f>
        <v>0.38461538461538</v>
      </c>
      <c r="CH20" s="133">
        <v>3</v>
      </c>
      <c r="CI20" s="134">
        <f>IFERROR(CH20/CF20,"-")</f>
        <v>0.6</v>
      </c>
      <c r="CJ20" s="135">
        <v>26000</v>
      </c>
      <c r="CK20" s="136">
        <f>IFERROR(CJ20/CF20,"-")</f>
        <v>5200</v>
      </c>
      <c r="CL20" s="137">
        <v>2</v>
      </c>
      <c r="CM20" s="137">
        <v>1</v>
      </c>
      <c r="CN20" s="137"/>
      <c r="CO20" s="138">
        <v>4</v>
      </c>
      <c r="CP20" s="139">
        <v>81000</v>
      </c>
      <c r="CQ20" s="139">
        <v>55000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107</v>
      </c>
      <c r="C21" s="189"/>
      <c r="D21" s="189" t="s">
        <v>108</v>
      </c>
      <c r="E21" s="189" t="s">
        <v>64</v>
      </c>
      <c r="F21" s="189" t="s">
        <v>65</v>
      </c>
      <c r="G21" s="88" t="s">
        <v>80</v>
      </c>
      <c r="H21" s="88" t="s">
        <v>96</v>
      </c>
      <c r="I21" s="88" t="s">
        <v>97</v>
      </c>
      <c r="J21" s="180"/>
      <c r="K21" s="79">
        <v>16</v>
      </c>
      <c r="L21" s="79">
        <v>0</v>
      </c>
      <c r="M21" s="79">
        <v>63</v>
      </c>
      <c r="N21" s="89">
        <v>6</v>
      </c>
      <c r="O21" s="90">
        <v>0</v>
      </c>
      <c r="P21" s="91">
        <f>N21+O21</f>
        <v>6</v>
      </c>
      <c r="Q21" s="80">
        <f>IFERROR(P21/M21,"-")</f>
        <v>0.095238095238095</v>
      </c>
      <c r="R21" s="79">
        <v>1</v>
      </c>
      <c r="S21" s="79">
        <v>2</v>
      </c>
      <c r="T21" s="80">
        <f>IFERROR(R21/(P21),"-")</f>
        <v>0.16666666666667</v>
      </c>
      <c r="U21" s="186"/>
      <c r="V21" s="82">
        <v>3</v>
      </c>
      <c r="W21" s="80">
        <f>IF(P21=0,"-",V21/P21)</f>
        <v>0.5</v>
      </c>
      <c r="X21" s="185">
        <v>78000</v>
      </c>
      <c r="Y21" s="186">
        <f>IFERROR(X21/P21,"-")</f>
        <v>13000</v>
      </c>
      <c r="Z21" s="186">
        <f>IFERROR(X21/V21,"-")</f>
        <v>26000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>
        <v>2</v>
      </c>
      <c r="AN21" s="99">
        <f>IF(P21=0,"",IF(AM21=0,"",(AM21/P21)))</f>
        <v>0.33333333333333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0.33333333333333</v>
      </c>
      <c r="BP21" s="119">
        <v>1</v>
      </c>
      <c r="BQ21" s="120">
        <f>IFERROR(BP21/BN21,"-")</f>
        <v>0.5</v>
      </c>
      <c r="BR21" s="121">
        <v>38000</v>
      </c>
      <c r="BS21" s="122">
        <f>IFERROR(BR21/BN21,"-")</f>
        <v>19000</v>
      </c>
      <c r="BT21" s="123"/>
      <c r="BU21" s="123"/>
      <c r="BV21" s="123">
        <v>1</v>
      </c>
      <c r="BW21" s="124">
        <v>2</v>
      </c>
      <c r="BX21" s="125">
        <f>IF(P21=0,"",IF(BW21=0,"",(BW21/P21)))</f>
        <v>0.33333333333333</v>
      </c>
      <c r="BY21" s="126">
        <v>2</v>
      </c>
      <c r="BZ21" s="127">
        <f>IFERROR(BY21/BW21,"-")</f>
        <v>1</v>
      </c>
      <c r="CA21" s="128">
        <v>40000</v>
      </c>
      <c r="CB21" s="129">
        <f>IFERROR(CA21/BW21,"-")</f>
        <v>20000</v>
      </c>
      <c r="CC21" s="130"/>
      <c r="CD21" s="130">
        <v>2</v>
      </c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3</v>
      </c>
      <c r="CP21" s="139">
        <v>78000</v>
      </c>
      <c r="CQ21" s="139">
        <v>38000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109</v>
      </c>
      <c r="C22" s="189"/>
      <c r="D22" s="189" t="s">
        <v>99</v>
      </c>
      <c r="E22" s="189" t="s">
        <v>100</v>
      </c>
      <c r="F22" s="189" t="s">
        <v>65</v>
      </c>
      <c r="G22" s="88"/>
      <c r="H22" s="88" t="s">
        <v>96</v>
      </c>
      <c r="I22" s="88" t="s">
        <v>101</v>
      </c>
      <c r="J22" s="180"/>
      <c r="K22" s="79">
        <v>8</v>
      </c>
      <c r="L22" s="79">
        <v>0</v>
      </c>
      <c r="M22" s="79">
        <v>33</v>
      </c>
      <c r="N22" s="89">
        <v>2</v>
      </c>
      <c r="O22" s="90">
        <v>0</v>
      </c>
      <c r="P22" s="91">
        <f>N22+O22</f>
        <v>2</v>
      </c>
      <c r="Q22" s="80">
        <f>IFERROR(P22/M22,"-")</f>
        <v>0.060606060606061</v>
      </c>
      <c r="R22" s="79">
        <v>0</v>
      </c>
      <c r="S22" s="79">
        <v>0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110</v>
      </c>
      <c r="C23" s="189"/>
      <c r="D23" s="189" t="s">
        <v>103</v>
      </c>
      <c r="E23" s="189" t="s">
        <v>104</v>
      </c>
      <c r="F23" s="189" t="s">
        <v>65</v>
      </c>
      <c r="G23" s="88"/>
      <c r="H23" s="88" t="s">
        <v>96</v>
      </c>
      <c r="I23" s="88" t="s">
        <v>105</v>
      </c>
      <c r="J23" s="180"/>
      <c r="K23" s="79">
        <v>15</v>
      </c>
      <c r="L23" s="79">
        <v>0</v>
      </c>
      <c r="M23" s="79">
        <v>67</v>
      </c>
      <c r="N23" s="89">
        <v>6</v>
      </c>
      <c r="O23" s="90">
        <v>0</v>
      </c>
      <c r="P23" s="91">
        <f>N23+O23</f>
        <v>6</v>
      </c>
      <c r="Q23" s="80">
        <f>IFERROR(P23/M23,"-")</f>
        <v>0.08955223880597</v>
      </c>
      <c r="R23" s="79">
        <v>1</v>
      </c>
      <c r="S23" s="79">
        <v>0</v>
      </c>
      <c r="T23" s="80">
        <f>IFERROR(R23/(P23),"-")</f>
        <v>0.16666666666667</v>
      </c>
      <c r="U23" s="186"/>
      <c r="V23" s="82">
        <v>1</v>
      </c>
      <c r="W23" s="80">
        <f>IF(P23=0,"-",V23/P23)</f>
        <v>0.16666666666667</v>
      </c>
      <c r="X23" s="185">
        <v>18000</v>
      </c>
      <c r="Y23" s="186">
        <f>IFERROR(X23/P23,"-")</f>
        <v>3000</v>
      </c>
      <c r="Z23" s="186">
        <f>IFERROR(X23/V23,"-")</f>
        <v>18000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2</v>
      </c>
      <c r="BF23" s="111">
        <f>IF(P23=0,"",IF(BE23=0,"",(BE23/P23)))</f>
        <v>0.33333333333333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0.33333333333333</v>
      </c>
      <c r="BP23" s="119">
        <v>1</v>
      </c>
      <c r="BQ23" s="120">
        <f>IFERROR(BP23/BN23,"-")</f>
        <v>0.5</v>
      </c>
      <c r="BR23" s="121">
        <v>18000</v>
      </c>
      <c r="BS23" s="122">
        <f>IFERROR(BR23/BN23,"-")</f>
        <v>9000</v>
      </c>
      <c r="BT23" s="123"/>
      <c r="BU23" s="123"/>
      <c r="BV23" s="123">
        <v>1</v>
      </c>
      <c r="BW23" s="124">
        <v>2</v>
      </c>
      <c r="BX23" s="125">
        <f>IF(P23=0,"",IF(BW23=0,"",(BW23/P23)))</f>
        <v>0.33333333333333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18000</v>
      </c>
      <c r="CQ23" s="139">
        <v>18000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111</v>
      </c>
      <c r="C24" s="189"/>
      <c r="D24" s="189" t="s">
        <v>76</v>
      </c>
      <c r="E24" s="189" t="s">
        <v>76</v>
      </c>
      <c r="F24" s="189" t="s">
        <v>77</v>
      </c>
      <c r="G24" s="88"/>
      <c r="H24" s="88"/>
      <c r="I24" s="88"/>
      <c r="J24" s="180"/>
      <c r="K24" s="79">
        <v>156</v>
      </c>
      <c r="L24" s="79">
        <v>67</v>
      </c>
      <c r="M24" s="79">
        <v>48</v>
      </c>
      <c r="N24" s="89">
        <v>15</v>
      </c>
      <c r="O24" s="90">
        <v>0</v>
      </c>
      <c r="P24" s="91">
        <f>N24+O24</f>
        <v>15</v>
      </c>
      <c r="Q24" s="80">
        <f>IFERROR(P24/M24,"-")</f>
        <v>0.3125</v>
      </c>
      <c r="R24" s="79">
        <v>3</v>
      </c>
      <c r="S24" s="79">
        <v>3</v>
      </c>
      <c r="T24" s="80">
        <f>IFERROR(R24/(P24),"-")</f>
        <v>0.2</v>
      </c>
      <c r="U24" s="186"/>
      <c r="V24" s="82">
        <v>7</v>
      </c>
      <c r="W24" s="80">
        <f>IF(P24=0,"-",V24/P24)</f>
        <v>0.46666666666667</v>
      </c>
      <c r="X24" s="185">
        <v>51000</v>
      </c>
      <c r="Y24" s="186">
        <f>IFERROR(X24/P24,"-")</f>
        <v>3400</v>
      </c>
      <c r="Z24" s="186">
        <f>IFERROR(X24/V24,"-")</f>
        <v>7285.7142857143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2</v>
      </c>
      <c r="BF24" s="111">
        <f>IF(P24=0,"",IF(BE24=0,"",(BE24/P24)))</f>
        <v>0.13333333333333</v>
      </c>
      <c r="BG24" s="110">
        <v>1</v>
      </c>
      <c r="BH24" s="112">
        <f>IFERROR(BG24/BE24,"-")</f>
        <v>0.5</v>
      </c>
      <c r="BI24" s="113">
        <v>5000</v>
      </c>
      <c r="BJ24" s="114">
        <f>IFERROR(BI24/BE24,"-")</f>
        <v>2500</v>
      </c>
      <c r="BK24" s="115">
        <v>1</v>
      </c>
      <c r="BL24" s="115"/>
      <c r="BM24" s="115"/>
      <c r="BN24" s="117">
        <v>6</v>
      </c>
      <c r="BO24" s="118">
        <f>IF(P24=0,"",IF(BN24=0,"",(BN24/P24)))</f>
        <v>0.4</v>
      </c>
      <c r="BP24" s="119">
        <v>4</v>
      </c>
      <c r="BQ24" s="120">
        <f>IFERROR(BP24/BN24,"-")</f>
        <v>0.66666666666667</v>
      </c>
      <c r="BR24" s="121">
        <v>40000</v>
      </c>
      <c r="BS24" s="122">
        <f>IFERROR(BR24/BN24,"-")</f>
        <v>6666.6666666667</v>
      </c>
      <c r="BT24" s="123">
        <v>3</v>
      </c>
      <c r="BU24" s="123"/>
      <c r="BV24" s="123">
        <v>1</v>
      </c>
      <c r="BW24" s="124">
        <v>6</v>
      </c>
      <c r="BX24" s="125">
        <f>IF(P24=0,"",IF(BW24=0,"",(BW24/P24)))</f>
        <v>0.4</v>
      </c>
      <c r="BY24" s="126">
        <v>2</v>
      </c>
      <c r="BZ24" s="127">
        <f>IFERROR(BY24/BW24,"-")</f>
        <v>0.33333333333333</v>
      </c>
      <c r="CA24" s="128">
        <v>6000</v>
      </c>
      <c r="CB24" s="129">
        <f>IFERROR(CA24/BW24,"-")</f>
        <v>1000</v>
      </c>
      <c r="CC24" s="130">
        <v>2</v>
      </c>
      <c r="CD24" s="130"/>
      <c r="CE24" s="130"/>
      <c r="CF24" s="131">
        <v>1</v>
      </c>
      <c r="CG24" s="132">
        <f>IF(P24=0,"",IF(CF24=0,"",(CF24/P24)))</f>
        <v>0.066666666666667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7</v>
      </c>
      <c r="CP24" s="139">
        <v>51000</v>
      </c>
      <c r="CQ24" s="139">
        <v>26000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2.8269230769231</v>
      </c>
      <c r="B25" s="189" t="s">
        <v>112</v>
      </c>
      <c r="C25" s="189"/>
      <c r="D25" s="189" t="s">
        <v>95</v>
      </c>
      <c r="E25" s="189" t="s">
        <v>113</v>
      </c>
      <c r="F25" s="189" t="s">
        <v>65</v>
      </c>
      <c r="G25" s="88" t="s">
        <v>114</v>
      </c>
      <c r="H25" s="88" t="s">
        <v>115</v>
      </c>
      <c r="I25" s="88" t="s">
        <v>116</v>
      </c>
      <c r="J25" s="180">
        <v>780000</v>
      </c>
      <c r="K25" s="79">
        <v>21</v>
      </c>
      <c r="L25" s="79">
        <v>0</v>
      </c>
      <c r="M25" s="79">
        <v>124</v>
      </c>
      <c r="N25" s="89">
        <v>8</v>
      </c>
      <c r="O25" s="90">
        <v>0</v>
      </c>
      <c r="P25" s="91">
        <f>N25+O25</f>
        <v>8</v>
      </c>
      <c r="Q25" s="80">
        <f>IFERROR(P25/M25,"-")</f>
        <v>0.064516129032258</v>
      </c>
      <c r="R25" s="79">
        <v>1</v>
      </c>
      <c r="S25" s="79">
        <v>2</v>
      </c>
      <c r="T25" s="80">
        <f>IFERROR(R25/(P25),"-")</f>
        <v>0.125</v>
      </c>
      <c r="U25" s="186">
        <f>IFERROR(J25/SUM(N25:O28),"-")</f>
        <v>13684.210526316</v>
      </c>
      <c r="V25" s="82">
        <v>1</v>
      </c>
      <c r="W25" s="80">
        <f>IF(P25=0,"-",V25/P25)</f>
        <v>0.125</v>
      </c>
      <c r="X25" s="185">
        <v>3000</v>
      </c>
      <c r="Y25" s="186">
        <f>IFERROR(X25/P25,"-")</f>
        <v>375</v>
      </c>
      <c r="Z25" s="186">
        <f>IFERROR(X25/V25,"-")</f>
        <v>3000</v>
      </c>
      <c r="AA25" s="180">
        <f>SUM(X25:X28)-SUM(J25:J28)</f>
        <v>1425000</v>
      </c>
      <c r="AB25" s="83">
        <f>SUM(X25:X28)/SUM(J25:J28)</f>
        <v>2.8269230769231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0.125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>
        <v>1</v>
      </c>
      <c r="AW25" s="105">
        <f>IF(P25=0,"",IF(AV25=0,"",(AV25/P25)))</f>
        <v>0.125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>
        <v>1</v>
      </c>
      <c r="BF25" s="111">
        <f>IF(P25=0,"",IF(BE25=0,"",(BE25/P25)))</f>
        <v>0.125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3</v>
      </c>
      <c r="BO25" s="118">
        <f>IF(P25=0,"",IF(BN25=0,"",(BN25/P25)))</f>
        <v>0.375</v>
      </c>
      <c r="BP25" s="119">
        <v>1</v>
      </c>
      <c r="BQ25" s="120">
        <f>IFERROR(BP25/BN25,"-")</f>
        <v>0.33333333333333</v>
      </c>
      <c r="BR25" s="121">
        <v>3000</v>
      </c>
      <c r="BS25" s="122">
        <f>IFERROR(BR25/BN25,"-")</f>
        <v>1000</v>
      </c>
      <c r="BT25" s="123">
        <v>1</v>
      </c>
      <c r="BU25" s="123"/>
      <c r="BV25" s="123"/>
      <c r="BW25" s="124">
        <v>2</v>
      </c>
      <c r="BX25" s="125">
        <f>IF(P25=0,"",IF(BW25=0,"",(BW25/P25)))</f>
        <v>0.25</v>
      </c>
      <c r="BY25" s="126"/>
      <c r="BZ25" s="127">
        <f>IFERROR(BY25/BW25,"-")</f>
        <v>0</v>
      </c>
      <c r="CA25" s="128"/>
      <c r="CB25" s="129">
        <f>IFERROR(CA25/BW25,"-")</f>
        <v>0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117</v>
      </c>
      <c r="C26" s="189"/>
      <c r="D26" s="189" t="s">
        <v>99</v>
      </c>
      <c r="E26" s="189" t="s">
        <v>118</v>
      </c>
      <c r="F26" s="189" t="s">
        <v>65</v>
      </c>
      <c r="G26" s="88" t="s">
        <v>114</v>
      </c>
      <c r="H26" s="88" t="s">
        <v>119</v>
      </c>
      <c r="I26" s="88"/>
      <c r="J26" s="180"/>
      <c r="K26" s="79">
        <v>12</v>
      </c>
      <c r="L26" s="79">
        <v>0</v>
      </c>
      <c r="M26" s="79">
        <v>35</v>
      </c>
      <c r="N26" s="89">
        <v>1</v>
      </c>
      <c r="O26" s="90">
        <v>0</v>
      </c>
      <c r="P26" s="91">
        <f>N26+O26</f>
        <v>1</v>
      </c>
      <c r="Q26" s="80">
        <f>IFERROR(P26/M26,"-")</f>
        <v>0.028571428571429</v>
      </c>
      <c r="R26" s="79">
        <v>1</v>
      </c>
      <c r="S26" s="79">
        <v>0</v>
      </c>
      <c r="T26" s="80">
        <f>IFERROR(R26/(P26),"-")</f>
        <v>1</v>
      </c>
      <c r="U26" s="186"/>
      <c r="V26" s="82">
        <v>1</v>
      </c>
      <c r="W26" s="80">
        <f>IF(P26=0,"-",V26/P26)</f>
        <v>1</v>
      </c>
      <c r="X26" s="185">
        <v>865000</v>
      </c>
      <c r="Y26" s="186">
        <f>IFERROR(X26/P26,"-")</f>
        <v>865000</v>
      </c>
      <c r="Z26" s="186">
        <f>IFERROR(X26/V26,"-")</f>
        <v>865000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1</v>
      </c>
      <c r="CH26" s="133">
        <v>1</v>
      </c>
      <c r="CI26" s="134">
        <f>IFERROR(CH26/CF26,"-")</f>
        <v>1</v>
      </c>
      <c r="CJ26" s="135">
        <v>865000</v>
      </c>
      <c r="CK26" s="136">
        <f>IFERROR(CJ26/CF26,"-")</f>
        <v>865000</v>
      </c>
      <c r="CL26" s="137"/>
      <c r="CM26" s="137"/>
      <c r="CN26" s="137">
        <v>1</v>
      </c>
      <c r="CO26" s="138">
        <v>1</v>
      </c>
      <c r="CP26" s="139">
        <v>865000</v>
      </c>
      <c r="CQ26" s="139">
        <v>865000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/>
      <c r="B27" s="189" t="s">
        <v>120</v>
      </c>
      <c r="C27" s="189"/>
      <c r="D27" s="189" t="s">
        <v>103</v>
      </c>
      <c r="E27" s="189" t="s">
        <v>121</v>
      </c>
      <c r="F27" s="189" t="s">
        <v>65</v>
      </c>
      <c r="G27" s="88" t="s">
        <v>114</v>
      </c>
      <c r="H27" s="88" t="s">
        <v>122</v>
      </c>
      <c r="I27" s="88"/>
      <c r="J27" s="180"/>
      <c r="K27" s="79">
        <v>44</v>
      </c>
      <c r="L27" s="79">
        <v>0</v>
      </c>
      <c r="M27" s="79">
        <v>162</v>
      </c>
      <c r="N27" s="89">
        <v>15</v>
      </c>
      <c r="O27" s="90">
        <v>0</v>
      </c>
      <c r="P27" s="91">
        <f>N27+O27</f>
        <v>15</v>
      </c>
      <c r="Q27" s="80">
        <f>IFERROR(P27/M27,"-")</f>
        <v>0.092592592592593</v>
      </c>
      <c r="R27" s="79">
        <v>1</v>
      </c>
      <c r="S27" s="79">
        <v>6</v>
      </c>
      <c r="T27" s="80">
        <f>IFERROR(R27/(P27),"-")</f>
        <v>0.066666666666667</v>
      </c>
      <c r="U27" s="186"/>
      <c r="V27" s="82">
        <v>2</v>
      </c>
      <c r="W27" s="80">
        <f>IF(P27=0,"-",V27/P27)</f>
        <v>0.13333333333333</v>
      </c>
      <c r="X27" s="185">
        <v>9000</v>
      </c>
      <c r="Y27" s="186">
        <f>IFERROR(X27/P27,"-")</f>
        <v>600</v>
      </c>
      <c r="Z27" s="186">
        <f>IFERROR(X27/V27,"-")</f>
        <v>4500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0.066666666666667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0.066666666666667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10</v>
      </c>
      <c r="BO27" s="118">
        <f>IF(P27=0,"",IF(BN27=0,"",(BN27/P27)))</f>
        <v>0.66666666666667</v>
      </c>
      <c r="BP27" s="119">
        <v>2</v>
      </c>
      <c r="BQ27" s="120">
        <f>IFERROR(BP27/BN27,"-")</f>
        <v>0.2</v>
      </c>
      <c r="BR27" s="121">
        <v>9000</v>
      </c>
      <c r="BS27" s="122">
        <f>IFERROR(BR27/BN27,"-")</f>
        <v>900</v>
      </c>
      <c r="BT27" s="123">
        <v>1</v>
      </c>
      <c r="BU27" s="123">
        <v>1</v>
      </c>
      <c r="BV27" s="123"/>
      <c r="BW27" s="124">
        <v>3</v>
      </c>
      <c r="BX27" s="125">
        <f>IF(P27=0,"",IF(BW27=0,"",(BW27/P27)))</f>
        <v>0.2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9000</v>
      </c>
      <c r="CQ27" s="139">
        <v>6000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123</v>
      </c>
      <c r="C28" s="189"/>
      <c r="D28" s="189" t="s">
        <v>76</v>
      </c>
      <c r="E28" s="189" t="s">
        <v>76</v>
      </c>
      <c r="F28" s="189" t="s">
        <v>77</v>
      </c>
      <c r="G28" s="88"/>
      <c r="H28" s="88"/>
      <c r="I28" s="88"/>
      <c r="J28" s="180"/>
      <c r="K28" s="79">
        <v>720</v>
      </c>
      <c r="L28" s="79">
        <v>86</v>
      </c>
      <c r="M28" s="79">
        <v>64</v>
      </c>
      <c r="N28" s="89">
        <v>33</v>
      </c>
      <c r="O28" s="90">
        <v>0</v>
      </c>
      <c r="P28" s="91">
        <f>N28+O28</f>
        <v>33</v>
      </c>
      <c r="Q28" s="80">
        <f>IFERROR(P28/M28,"-")</f>
        <v>0.515625</v>
      </c>
      <c r="R28" s="79">
        <v>6</v>
      </c>
      <c r="S28" s="79">
        <v>5</v>
      </c>
      <c r="T28" s="80">
        <f>IFERROR(R28/(P28),"-")</f>
        <v>0.18181818181818</v>
      </c>
      <c r="U28" s="186"/>
      <c r="V28" s="82">
        <v>5</v>
      </c>
      <c r="W28" s="80">
        <f>IF(P28=0,"-",V28/P28)</f>
        <v>0.15151515151515</v>
      </c>
      <c r="X28" s="185">
        <v>1328000</v>
      </c>
      <c r="Y28" s="186">
        <f>IFERROR(X28/P28,"-")</f>
        <v>40242.424242424</v>
      </c>
      <c r="Z28" s="186">
        <f>IFERROR(X28/V28,"-")</f>
        <v>265600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0.03030303030303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1</v>
      </c>
      <c r="BF28" s="111">
        <f>IF(P28=0,"",IF(BE28=0,"",(BE28/P28)))</f>
        <v>0.03030303030303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14</v>
      </c>
      <c r="BO28" s="118">
        <f>IF(P28=0,"",IF(BN28=0,"",(BN28/P28)))</f>
        <v>0.42424242424242</v>
      </c>
      <c r="BP28" s="119">
        <v>1</v>
      </c>
      <c r="BQ28" s="120">
        <f>IFERROR(BP28/BN28,"-")</f>
        <v>0.071428571428571</v>
      </c>
      <c r="BR28" s="121">
        <v>13000</v>
      </c>
      <c r="BS28" s="122">
        <f>IFERROR(BR28/BN28,"-")</f>
        <v>928.57142857143</v>
      </c>
      <c r="BT28" s="123"/>
      <c r="BU28" s="123"/>
      <c r="BV28" s="123">
        <v>1</v>
      </c>
      <c r="BW28" s="124">
        <v>12</v>
      </c>
      <c r="BX28" s="125">
        <f>IF(P28=0,"",IF(BW28=0,"",(BW28/P28)))</f>
        <v>0.36363636363636</v>
      </c>
      <c r="BY28" s="126">
        <v>4</v>
      </c>
      <c r="BZ28" s="127">
        <f>IFERROR(BY28/BW28,"-")</f>
        <v>0.33333333333333</v>
      </c>
      <c r="CA28" s="128">
        <v>1315000</v>
      </c>
      <c r="CB28" s="129">
        <f>IFERROR(CA28/BW28,"-")</f>
        <v>109583.33333333</v>
      </c>
      <c r="CC28" s="130"/>
      <c r="CD28" s="130">
        <v>1</v>
      </c>
      <c r="CE28" s="130">
        <v>3</v>
      </c>
      <c r="CF28" s="131">
        <v>5</v>
      </c>
      <c r="CG28" s="132">
        <f>IF(P28=0,"",IF(CF28=0,"",(CF28/P28)))</f>
        <v>0.15151515151515</v>
      </c>
      <c r="CH28" s="133"/>
      <c r="CI28" s="134">
        <f>IFERROR(CH28/CF28,"-")</f>
        <v>0</v>
      </c>
      <c r="CJ28" s="135"/>
      <c r="CK28" s="136">
        <f>IFERROR(CJ28/CF28,"-")</f>
        <v>0</v>
      </c>
      <c r="CL28" s="137"/>
      <c r="CM28" s="137"/>
      <c r="CN28" s="137"/>
      <c r="CO28" s="138">
        <v>5</v>
      </c>
      <c r="CP28" s="139">
        <v>1328000</v>
      </c>
      <c r="CQ28" s="139">
        <v>1040000</v>
      </c>
      <c r="CR28" s="139"/>
      <c r="CS28" s="140" t="str">
        <f>IF(AND(CQ28=0,CR28=0),"",IF(AND(CQ28&lt;=100000,CR28&lt;=100000),"",IF(CQ28/CP28&gt;0.7,"男高",IF(CR28/CP28&gt;0.7,"女高",""))))</f>
        <v>男高</v>
      </c>
    </row>
    <row r="29" spans="1:98">
      <c r="A29" s="78">
        <f>AB29</f>
        <v>0.26388888888889</v>
      </c>
      <c r="B29" s="189" t="s">
        <v>124</v>
      </c>
      <c r="C29" s="189"/>
      <c r="D29" s="189" t="s">
        <v>125</v>
      </c>
      <c r="E29" s="189" t="s">
        <v>126</v>
      </c>
      <c r="F29" s="189" t="s">
        <v>65</v>
      </c>
      <c r="G29" s="88" t="s">
        <v>66</v>
      </c>
      <c r="H29" s="88" t="s">
        <v>86</v>
      </c>
      <c r="I29" s="88" t="s">
        <v>127</v>
      </c>
      <c r="J29" s="180">
        <v>144000</v>
      </c>
      <c r="K29" s="79">
        <v>8</v>
      </c>
      <c r="L29" s="79">
        <v>0</v>
      </c>
      <c r="M29" s="79">
        <v>28</v>
      </c>
      <c r="N29" s="89">
        <v>2</v>
      </c>
      <c r="O29" s="90">
        <v>0</v>
      </c>
      <c r="P29" s="91">
        <f>N29+O29</f>
        <v>2</v>
      </c>
      <c r="Q29" s="80">
        <f>IFERROR(P29/M29,"-")</f>
        <v>0.071428571428571</v>
      </c>
      <c r="R29" s="79">
        <v>0</v>
      </c>
      <c r="S29" s="79">
        <v>0</v>
      </c>
      <c r="T29" s="80">
        <f>IFERROR(R29/(P29),"-")</f>
        <v>0</v>
      </c>
      <c r="U29" s="186">
        <f>IFERROR(J29/SUM(N29:O30),"-")</f>
        <v>18000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-106000</v>
      </c>
      <c r="AB29" s="83">
        <f>SUM(X29:X30)/SUM(J29:J30)</f>
        <v>0.26388888888889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1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128</v>
      </c>
      <c r="C30" s="189"/>
      <c r="D30" s="189" t="s">
        <v>125</v>
      </c>
      <c r="E30" s="189" t="s">
        <v>126</v>
      </c>
      <c r="F30" s="189" t="s">
        <v>77</v>
      </c>
      <c r="G30" s="88"/>
      <c r="H30" s="88"/>
      <c r="I30" s="88"/>
      <c r="J30" s="180"/>
      <c r="K30" s="79">
        <v>31</v>
      </c>
      <c r="L30" s="79">
        <v>23</v>
      </c>
      <c r="M30" s="79">
        <v>9</v>
      </c>
      <c r="N30" s="89">
        <v>6</v>
      </c>
      <c r="O30" s="90">
        <v>0</v>
      </c>
      <c r="P30" s="91">
        <f>N30+O30</f>
        <v>6</v>
      </c>
      <c r="Q30" s="80">
        <f>IFERROR(P30/M30,"-")</f>
        <v>0.66666666666667</v>
      </c>
      <c r="R30" s="79">
        <v>2</v>
      </c>
      <c r="S30" s="79">
        <v>1</v>
      </c>
      <c r="T30" s="80">
        <f>IFERROR(R30/(P30),"-")</f>
        <v>0.33333333333333</v>
      </c>
      <c r="U30" s="186"/>
      <c r="V30" s="82">
        <v>2</v>
      </c>
      <c r="W30" s="80">
        <f>IF(P30=0,"-",V30/P30)</f>
        <v>0.33333333333333</v>
      </c>
      <c r="X30" s="185">
        <v>38000</v>
      </c>
      <c r="Y30" s="186">
        <f>IFERROR(X30/P30,"-")</f>
        <v>6333.3333333333</v>
      </c>
      <c r="Z30" s="186">
        <f>IFERROR(X30/V30,"-")</f>
        <v>19000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0.16666666666667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4</v>
      </c>
      <c r="BX30" s="125">
        <f>IF(P30=0,"",IF(BW30=0,"",(BW30/P30)))</f>
        <v>0.66666666666667</v>
      </c>
      <c r="BY30" s="126">
        <v>1</v>
      </c>
      <c r="BZ30" s="127">
        <f>IFERROR(BY30/BW30,"-")</f>
        <v>0.25</v>
      </c>
      <c r="CA30" s="128">
        <v>33000</v>
      </c>
      <c r="CB30" s="129">
        <f>IFERROR(CA30/BW30,"-")</f>
        <v>8250</v>
      </c>
      <c r="CC30" s="130"/>
      <c r="CD30" s="130"/>
      <c r="CE30" s="130">
        <v>1</v>
      </c>
      <c r="CF30" s="131">
        <v>1</v>
      </c>
      <c r="CG30" s="132">
        <f>IF(P30=0,"",IF(CF30=0,"",(CF30/P30)))</f>
        <v>0.16666666666667</v>
      </c>
      <c r="CH30" s="133">
        <v>1</v>
      </c>
      <c r="CI30" s="134">
        <f>IFERROR(CH30/CF30,"-")</f>
        <v>1</v>
      </c>
      <c r="CJ30" s="135">
        <v>5000</v>
      </c>
      <c r="CK30" s="136">
        <f>IFERROR(CJ30/CF30,"-")</f>
        <v>5000</v>
      </c>
      <c r="CL30" s="137">
        <v>1</v>
      </c>
      <c r="CM30" s="137"/>
      <c r="CN30" s="137"/>
      <c r="CO30" s="138">
        <v>2</v>
      </c>
      <c r="CP30" s="139">
        <v>38000</v>
      </c>
      <c r="CQ30" s="139">
        <v>33000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0.23333333333333</v>
      </c>
      <c r="B31" s="189" t="s">
        <v>129</v>
      </c>
      <c r="C31" s="189"/>
      <c r="D31" s="189" t="s">
        <v>130</v>
      </c>
      <c r="E31" s="189" t="s">
        <v>131</v>
      </c>
      <c r="F31" s="189" t="s">
        <v>65</v>
      </c>
      <c r="G31" s="88" t="s">
        <v>70</v>
      </c>
      <c r="H31" s="88" t="s">
        <v>86</v>
      </c>
      <c r="I31" s="191" t="s">
        <v>132</v>
      </c>
      <c r="J31" s="180">
        <v>180000</v>
      </c>
      <c r="K31" s="79">
        <v>10</v>
      </c>
      <c r="L31" s="79">
        <v>0</v>
      </c>
      <c r="M31" s="79">
        <v>63</v>
      </c>
      <c r="N31" s="89">
        <v>4</v>
      </c>
      <c r="O31" s="90">
        <v>0</v>
      </c>
      <c r="P31" s="91">
        <f>N31+O31</f>
        <v>4</v>
      </c>
      <c r="Q31" s="80">
        <f>IFERROR(P31/M31,"-")</f>
        <v>0.063492063492063</v>
      </c>
      <c r="R31" s="79">
        <v>0</v>
      </c>
      <c r="S31" s="79">
        <v>1</v>
      </c>
      <c r="T31" s="80">
        <f>IFERROR(R31/(P31),"-")</f>
        <v>0</v>
      </c>
      <c r="U31" s="186">
        <f>IFERROR(J31/SUM(N31:O32),"-")</f>
        <v>20000</v>
      </c>
      <c r="V31" s="82">
        <v>1</v>
      </c>
      <c r="W31" s="80">
        <f>IF(P31=0,"-",V31/P31)</f>
        <v>0.25</v>
      </c>
      <c r="X31" s="185">
        <v>3000</v>
      </c>
      <c r="Y31" s="186">
        <f>IFERROR(X31/P31,"-")</f>
        <v>750</v>
      </c>
      <c r="Z31" s="186">
        <f>IFERROR(X31/V31,"-")</f>
        <v>3000</v>
      </c>
      <c r="AA31" s="180">
        <f>SUM(X31:X32)-SUM(J31:J32)</f>
        <v>-138000</v>
      </c>
      <c r="AB31" s="83">
        <f>SUM(X31:X32)/SUM(J31:J32)</f>
        <v>0.23333333333333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0.25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0.25</v>
      </c>
      <c r="BP31" s="119">
        <v>1</v>
      </c>
      <c r="BQ31" s="120">
        <f>IFERROR(BP31/BN31,"-")</f>
        <v>1</v>
      </c>
      <c r="BR31" s="121">
        <v>3000</v>
      </c>
      <c r="BS31" s="122">
        <f>IFERROR(BR31/BN31,"-")</f>
        <v>3000</v>
      </c>
      <c r="BT31" s="123">
        <v>1</v>
      </c>
      <c r="BU31" s="123"/>
      <c r="BV31" s="123"/>
      <c r="BW31" s="124">
        <v>2</v>
      </c>
      <c r="BX31" s="125">
        <f>IF(P31=0,"",IF(BW31=0,"",(BW31/P31)))</f>
        <v>0.5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3000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133</v>
      </c>
      <c r="C32" s="189"/>
      <c r="D32" s="189" t="s">
        <v>130</v>
      </c>
      <c r="E32" s="189" t="s">
        <v>131</v>
      </c>
      <c r="F32" s="189" t="s">
        <v>77</v>
      </c>
      <c r="G32" s="88"/>
      <c r="H32" s="88"/>
      <c r="I32" s="88"/>
      <c r="J32" s="180"/>
      <c r="K32" s="79">
        <v>23</v>
      </c>
      <c r="L32" s="79">
        <v>16</v>
      </c>
      <c r="M32" s="79">
        <v>6</v>
      </c>
      <c r="N32" s="89">
        <v>5</v>
      </c>
      <c r="O32" s="90">
        <v>0</v>
      </c>
      <c r="P32" s="91">
        <f>N32+O32</f>
        <v>5</v>
      </c>
      <c r="Q32" s="80">
        <f>IFERROR(P32/M32,"-")</f>
        <v>0.83333333333333</v>
      </c>
      <c r="R32" s="79">
        <v>0</v>
      </c>
      <c r="S32" s="79">
        <v>2</v>
      </c>
      <c r="T32" s="80">
        <f>IFERROR(R32/(P32),"-")</f>
        <v>0</v>
      </c>
      <c r="U32" s="186"/>
      <c r="V32" s="82">
        <v>2</v>
      </c>
      <c r="W32" s="80">
        <f>IF(P32=0,"-",V32/P32)</f>
        <v>0.4</v>
      </c>
      <c r="X32" s="185">
        <v>39000</v>
      </c>
      <c r="Y32" s="186">
        <f>IFERROR(X32/P32,"-")</f>
        <v>7800</v>
      </c>
      <c r="Z32" s="186">
        <f>IFERROR(X32/V32,"-")</f>
        <v>19500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0.4</v>
      </c>
      <c r="BG32" s="110">
        <v>1</v>
      </c>
      <c r="BH32" s="112">
        <f>IFERROR(BG32/BE32,"-")</f>
        <v>0.5</v>
      </c>
      <c r="BI32" s="113">
        <v>22000</v>
      </c>
      <c r="BJ32" s="114">
        <f>IFERROR(BI32/BE32,"-")</f>
        <v>11000</v>
      </c>
      <c r="BK32" s="115"/>
      <c r="BL32" s="115"/>
      <c r="BM32" s="115">
        <v>1</v>
      </c>
      <c r="BN32" s="117">
        <v>2</v>
      </c>
      <c r="BO32" s="118">
        <f>IF(P32=0,"",IF(BN32=0,"",(BN32/P32)))</f>
        <v>0.4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>
        <v>1</v>
      </c>
      <c r="CG32" s="132">
        <f>IF(P32=0,"",IF(CF32=0,"",(CF32/P32)))</f>
        <v>0.2</v>
      </c>
      <c r="CH32" s="133">
        <v>1</v>
      </c>
      <c r="CI32" s="134">
        <f>IFERROR(CH32/CF32,"-")</f>
        <v>1</v>
      </c>
      <c r="CJ32" s="135">
        <v>17000</v>
      </c>
      <c r="CK32" s="136">
        <f>IFERROR(CJ32/CF32,"-")</f>
        <v>17000</v>
      </c>
      <c r="CL32" s="137"/>
      <c r="CM32" s="137">
        <v>1</v>
      </c>
      <c r="CN32" s="137"/>
      <c r="CO32" s="138">
        <v>2</v>
      </c>
      <c r="CP32" s="139">
        <v>39000</v>
      </c>
      <c r="CQ32" s="139">
        <v>22000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30"/>
      <c r="B33" s="85"/>
      <c r="C33" s="86"/>
      <c r="D33" s="86"/>
      <c r="E33" s="86"/>
      <c r="F33" s="87"/>
      <c r="G33" s="88"/>
      <c r="H33" s="88"/>
      <c r="I33" s="88"/>
      <c r="J33" s="181"/>
      <c r="K33" s="34"/>
      <c r="L33" s="34"/>
      <c r="M33" s="31"/>
      <c r="N33" s="23"/>
      <c r="O33" s="23"/>
      <c r="P33" s="23"/>
      <c r="Q33" s="32"/>
      <c r="R33" s="32"/>
      <c r="S33" s="23"/>
      <c r="T33" s="32"/>
      <c r="U33" s="187"/>
      <c r="V33" s="25"/>
      <c r="W33" s="25"/>
      <c r="X33" s="187"/>
      <c r="Y33" s="187"/>
      <c r="Z33" s="187"/>
      <c r="AA33" s="187"/>
      <c r="AB33" s="33"/>
      <c r="AC33" s="57"/>
      <c r="AD33" s="61"/>
      <c r="AE33" s="62"/>
      <c r="AF33" s="61"/>
      <c r="AG33" s="65"/>
      <c r="AH33" s="66"/>
      <c r="AI33" s="67"/>
      <c r="AJ33" s="68"/>
      <c r="AK33" s="68"/>
      <c r="AL33" s="68"/>
      <c r="AM33" s="61"/>
      <c r="AN33" s="62"/>
      <c r="AO33" s="61"/>
      <c r="AP33" s="65"/>
      <c r="AQ33" s="66"/>
      <c r="AR33" s="67"/>
      <c r="AS33" s="68"/>
      <c r="AT33" s="68"/>
      <c r="AU33" s="68"/>
      <c r="AV33" s="61"/>
      <c r="AW33" s="62"/>
      <c r="AX33" s="61"/>
      <c r="AY33" s="65"/>
      <c r="AZ33" s="66"/>
      <c r="BA33" s="67"/>
      <c r="BB33" s="68"/>
      <c r="BC33" s="68"/>
      <c r="BD33" s="68"/>
      <c r="BE33" s="61"/>
      <c r="BF33" s="62"/>
      <c r="BG33" s="61"/>
      <c r="BH33" s="65"/>
      <c r="BI33" s="66"/>
      <c r="BJ33" s="67"/>
      <c r="BK33" s="68"/>
      <c r="BL33" s="68"/>
      <c r="BM33" s="68"/>
      <c r="BN33" s="63"/>
      <c r="BO33" s="64"/>
      <c r="BP33" s="61"/>
      <c r="BQ33" s="65"/>
      <c r="BR33" s="66"/>
      <c r="BS33" s="67"/>
      <c r="BT33" s="68"/>
      <c r="BU33" s="68"/>
      <c r="BV33" s="68"/>
      <c r="BW33" s="63"/>
      <c r="BX33" s="64"/>
      <c r="BY33" s="61"/>
      <c r="BZ33" s="65"/>
      <c r="CA33" s="66"/>
      <c r="CB33" s="67"/>
      <c r="CC33" s="68"/>
      <c r="CD33" s="68"/>
      <c r="CE33" s="68"/>
      <c r="CF33" s="63"/>
      <c r="CG33" s="64"/>
      <c r="CH33" s="61"/>
      <c r="CI33" s="65"/>
      <c r="CJ33" s="66"/>
      <c r="CK33" s="67"/>
      <c r="CL33" s="68"/>
      <c r="CM33" s="68"/>
      <c r="CN33" s="68"/>
      <c r="CO33" s="69"/>
      <c r="CP33" s="66"/>
      <c r="CQ33" s="66"/>
      <c r="CR33" s="66"/>
      <c r="CS33" s="70"/>
    </row>
    <row r="34" spans="1:98">
      <c r="A34" s="30"/>
      <c r="B34" s="37"/>
      <c r="C34" s="21"/>
      <c r="D34" s="21"/>
      <c r="E34" s="21"/>
      <c r="F34" s="22"/>
      <c r="G34" s="36"/>
      <c r="H34" s="36"/>
      <c r="I34" s="73"/>
      <c r="J34" s="182"/>
      <c r="K34" s="34"/>
      <c r="L34" s="34"/>
      <c r="M34" s="31"/>
      <c r="N34" s="23"/>
      <c r="O34" s="23"/>
      <c r="P34" s="23"/>
      <c r="Q34" s="32"/>
      <c r="R34" s="32"/>
      <c r="S34" s="23"/>
      <c r="T34" s="32"/>
      <c r="U34" s="187"/>
      <c r="V34" s="25"/>
      <c r="W34" s="25"/>
      <c r="X34" s="187"/>
      <c r="Y34" s="187"/>
      <c r="Z34" s="187"/>
      <c r="AA34" s="187"/>
      <c r="AB34" s="33"/>
      <c r="AC34" s="59"/>
      <c r="AD34" s="61"/>
      <c r="AE34" s="62"/>
      <c r="AF34" s="61"/>
      <c r="AG34" s="65"/>
      <c r="AH34" s="66"/>
      <c r="AI34" s="67"/>
      <c r="AJ34" s="68"/>
      <c r="AK34" s="68"/>
      <c r="AL34" s="68"/>
      <c r="AM34" s="61"/>
      <c r="AN34" s="62"/>
      <c r="AO34" s="61"/>
      <c r="AP34" s="65"/>
      <c r="AQ34" s="66"/>
      <c r="AR34" s="67"/>
      <c r="AS34" s="68"/>
      <c r="AT34" s="68"/>
      <c r="AU34" s="68"/>
      <c r="AV34" s="61"/>
      <c r="AW34" s="62"/>
      <c r="AX34" s="61"/>
      <c r="AY34" s="65"/>
      <c r="AZ34" s="66"/>
      <c r="BA34" s="67"/>
      <c r="BB34" s="68"/>
      <c r="BC34" s="68"/>
      <c r="BD34" s="68"/>
      <c r="BE34" s="61"/>
      <c r="BF34" s="62"/>
      <c r="BG34" s="61"/>
      <c r="BH34" s="65"/>
      <c r="BI34" s="66"/>
      <c r="BJ34" s="67"/>
      <c r="BK34" s="68"/>
      <c r="BL34" s="68"/>
      <c r="BM34" s="68"/>
      <c r="BN34" s="63"/>
      <c r="BO34" s="64"/>
      <c r="BP34" s="61"/>
      <c r="BQ34" s="65"/>
      <c r="BR34" s="66"/>
      <c r="BS34" s="67"/>
      <c r="BT34" s="68"/>
      <c r="BU34" s="68"/>
      <c r="BV34" s="68"/>
      <c r="BW34" s="63"/>
      <c r="BX34" s="64"/>
      <c r="BY34" s="61"/>
      <c r="BZ34" s="65"/>
      <c r="CA34" s="66"/>
      <c r="CB34" s="67"/>
      <c r="CC34" s="68"/>
      <c r="CD34" s="68"/>
      <c r="CE34" s="68"/>
      <c r="CF34" s="63"/>
      <c r="CG34" s="64"/>
      <c r="CH34" s="61"/>
      <c r="CI34" s="65"/>
      <c r="CJ34" s="66"/>
      <c r="CK34" s="67"/>
      <c r="CL34" s="68"/>
      <c r="CM34" s="68"/>
      <c r="CN34" s="68"/>
      <c r="CO34" s="69"/>
      <c r="CP34" s="66"/>
      <c r="CQ34" s="66"/>
      <c r="CR34" s="66"/>
      <c r="CS34" s="70"/>
    </row>
    <row r="35" spans="1:98">
      <c r="A35" s="19">
        <f>AB35</f>
        <v>1.2818388564003</v>
      </c>
      <c r="B35" s="39"/>
      <c r="C35" s="39"/>
      <c r="D35" s="39"/>
      <c r="E35" s="39"/>
      <c r="F35" s="39"/>
      <c r="G35" s="40" t="s">
        <v>134</v>
      </c>
      <c r="H35" s="40"/>
      <c r="I35" s="40"/>
      <c r="J35" s="183">
        <f>SUM(J6:J34)</f>
        <v>3078000</v>
      </c>
      <c r="K35" s="41">
        <f>SUM(K6:K34)</f>
        <v>1738</v>
      </c>
      <c r="L35" s="41">
        <f>SUM(L6:L34)</f>
        <v>441</v>
      </c>
      <c r="M35" s="41">
        <f>SUM(M6:M34)</f>
        <v>1737</v>
      </c>
      <c r="N35" s="41">
        <f>SUM(N6:N34)</f>
        <v>257</v>
      </c>
      <c r="O35" s="41">
        <f>SUM(O6:O34)</f>
        <v>0</v>
      </c>
      <c r="P35" s="41">
        <f>SUM(P6:P34)</f>
        <v>257</v>
      </c>
      <c r="Q35" s="42">
        <f>IFERROR(P35/M35,"-")</f>
        <v>0.14795624640184</v>
      </c>
      <c r="R35" s="76">
        <f>SUM(R6:R34)</f>
        <v>30</v>
      </c>
      <c r="S35" s="76">
        <f>SUM(S6:S34)</f>
        <v>73</v>
      </c>
      <c r="T35" s="42">
        <f>IFERROR(R35/P35,"-")</f>
        <v>0.11673151750973</v>
      </c>
      <c r="U35" s="188">
        <f>IFERROR(J35/P35,"-")</f>
        <v>11976.653696498</v>
      </c>
      <c r="V35" s="44">
        <f>SUM(V6:V34)</f>
        <v>49</v>
      </c>
      <c r="W35" s="42">
        <f>IFERROR(V35/P35,"-")</f>
        <v>0.19066147859922</v>
      </c>
      <c r="X35" s="183">
        <f>SUM(X6:X34)</f>
        <v>3945500</v>
      </c>
      <c r="Y35" s="183">
        <f>IFERROR(X35/P35,"-")</f>
        <v>15352.140077821</v>
      </c>
      <c r="Z35" s="183">
        <f>IFERROR(X35/V35,"-")</f>
        <v>80520.408163265</v>
      </c>
      <c r="AA35" s="183">
        <f>X35-J35</f>
        <v>867500</v>
      </c>
      <c r="AB35" s="45">
        <f>X35/J35</f>
        <v>1.2818388564003</v>
      </c>
      <c r="AC35" s="58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4"/>
    <mergeCell ref="J17:J24"/>
    <mergeCell ref="U17:U24"/>
    <mergeCell ref="AA17:AA24"/>
    <mergeCell ref="AB17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135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0.87083333333333</v>
      </c>
      <c r="B6" s="189" t="s">
        <v>136</v>
      </c>
      <c r="C6" s="189" t="s">
        <v>137</v>
      </c>
      <c r="D6" s="189" t="s">
        <v>138</v>
      </c>
      <c r="E6" s="189" t="s">
        <v>139</v>
      </c>
      <c r="F6" s="189" t="s">
        <v>65</v>
      </c>
      <c r="G6" s="88" t="s">
        <v>140</v>
      </c>
      <c r="H6" s="88" t="s">
        <v>141</v>
      </c>
      <c r="I6" s="88" t="s">
        <v>142</v>
      </c>
      <c r="J6" s="180">
        <v>240000</v>
      </c>
      <c r="K6" s="79">
        <v>10</v>
      </c>
      <c r="L6" s="79">
        <v>0</v>
      </c>
      <c r="M6" s="79">
        <v>78</v>
      </c>
      <c r="N6" s="89">
        <v>2</v>
      </c>
      <c r="O6" s="90">
        <v>0</v>
      </c>
      <c r="P6" s="91">
        <f>N6+O6</f>
        <v>2</v>
      </c>
      <c r="Q6" s="80">
        <f>IFERROR(P6/M6,"-")</f>
        <v>0.025641025641026</v>
      </c>
      <c r="R6" s="79">
        <v>0</v>
      </c>
      <c r="S6" s="79">
        <v>1</v>
      </c>
      <c r="T6" s="80">
        <f>IFERROR(R6/(P6),"-")</f>
        <v>0</v>
      </c>
      <c r="U6" s="186">
        <f>IFERROR(J6/SUM(N6:O9),"-")</f>
        <v>12631.578947368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SUM(X6:X9)-SUM(J6:J9)</f>
        <v>-31000</v>
      </c>
      <c r="AB6" s="83">
        <f>SUM(X6:X9)/SUM(J6:J9)</f>
        <v>0.87083333333333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2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143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75</v>
      </c>
      <c r="L7" s="79">
        <v>31</v>
      </c>
      <c r="M7" s="79">
        <v>25</v>
      </c>
      <c r="N7" s="89">
        <v>5</v>
      </c>
      <c r="O7" s="90">
        <v>0</v>
      </c>
      <c r="P7" s="91">
        <f>N7+O7</f>
        <v>5</v>
      </c>
      <c r="Q7" s="80">
        <f>IFERROR(P7/M7,"-")</f>
        <v>0.2</v>
      </c>
      <c r="R7" s="79">
        <v>1</v>
      </c>
      <c r="S7" s="79">
        <v>0</v>
      </c>
      <c r="T7" s="80">
        <f>IFERROR(R7/(P7),"-")</f>
        <v>0.2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0.2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0.4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144</v>
      </c>
      <c r="C8" s="189" t="s">
        <v>137</v>
      </c>
      <c r="D8" s="189" t="s">
        <v>138</v>
      </c>
      <c r="E8" s="189" t="s">
        <v>145</v>
      </c>
      <c r="F8" s="189" t="s">
        <v>65</v>
      </c>
      <c r="G8" s="88" t="s">
        <v>140</v>
      </c>
      <c r="H8" s="88" t="s">
        <v>141</v>
      </c>
      <c r="I8" s="88"/>
      <c r="J8" s="180"/>
      <c r="K8" s="79">
        <v>18</v>
      </c>
      <c r="L8" s="79">
        <v>0</v>
      </c>
      <c r="M8" s="79">
        <v>93</v>
      </c>
      <c r="N8" s="89">
        <v>6</v>
      </c>
      <c r="O8" s="90">
        <v>2</v>
      </c>
      <c r="P8" s="91">
        <f>N8+O8</f>
        <v>8</v>
      </c>
      <c r="Q8" s="80">
        <f>IFERROR(P8/M8,"-")</f>
        <v>0.086021505376344</v>
      </c>
      <c r="R8" s="79">
        <v>0</v>
      </c>
      <c r="S8" s="79">
        <v>3</v>
      </c>
      <c r="T8" s="80">
        <f>IFERROR(R8/(P8),"-")</f>
        <v>0</v>
      </c>
      <c r="U8" s="186"/>
      <c r="V8" s="82">
        <v>1</v>
      </c>
      <c r="W8" s="80">
        <f>IF(P8=0,"-",V8/P8)</f>
        <v>0.125</v>
      </c>
      <c r="X8" s="185">
        <v>208000</v>
      </c>
      <c r="Y8" s="186">
        <f>IFERROR(X8/P8,"-")</f>
        <v>26000</v>
      </c>
      <c r="Z8" s="186">
        <f>IFERROR(X8/V8,"-")</f>
        <v>208000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3</v>
      </c>
      <c r="BO8" s="118">
        <f>IF(P8=0,"",IF(BN8=0,"",(BN8/P8)))</f>
        <v>0.375</v>
      </c>
      <c r="BP8" s="119">
        <v>1</v>
      </c>
      <c r="BQ8" s="120">
        <f>IFERROR(BP8/BN8,"-")</f>
        <v>0.33333333333333</v>
      </c>
      <c r="BR8" s="121">
        <v>208000</v>
      </c>
      <c r="BS8" s="122">
        <f>IFERROR(BR8/BN8,"-")</f>
        <v>69333.333333333</v>
      </c>
      <c r="BT8" s="123"/>
      <c r="BU8" s="123"/>
      <c r="BV8" s="123">
        <v>1</v>
      </c>
      <c r="BW8" s="124">
        <v>4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208000</v>
      </c>
      <c r="CQ8" s="139">
        <v>208000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146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142</v>
      </c>
      <c r="L9" s="79">
        <v>29</v>
      </c>
      <c r="M9" s="79">
        <v>6</v>
      </c>
      <c r="N9" s="89">
        <v>2</v>
      </c>
      <c r="O9" s="90">
        <v>2</v>
      </c>
      <c r="P9" s="91">
        <f>N9+O9</f>
        <v>4</v>
      </c>
      <c r="Q9" s="80">
        <f>IFERROR(P9/M9,"-")</f>
        <v>0.66666666666667</v>
      </c>
      <c r="R9" s="79">
        <v>0</v>
      </c>
      <c r="S9" s="79">
        <v>0</v>
      </c>
      <c r="T9" s="80">
        <f>IFERROR(R9/(P9),"-")</f>
        <v>0</v>
      </c>
      <c r="U9" s="186"/>
      <c r="V9" s="82">
        <v>1</v>
      </c>
      <c r="W9" s="80">
        <f>IF(P9=0,"-",V9/P9)</f>
        <v>0.25</v>
      </c>
      <c r="X9" s="185">
        <v>1000</v>
      </c>
      <c r="Y9" s="186">
        <f>IFERROR(X9/P9,"-")</f>
        <v>250</v>
      </c>
      <c r="Z9" s="186">
        <f>IFERROR(X9/V9,"-")</f>
        <v>1000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0.25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0.5</v>
      </c>
      <c r="BG9" s="110">
        <v>1</v>
      </c>
      <c r="BH9" s="112">
        <f>IFERROR(BG9/BE9,"-")</f>
        <v>0.5</v>
      </c>
      <c r="BI9" s="113">
        <v>1000</v>
      </c>
      <c r="BJ9" s="114">
        <f>IFERROR(BI9/BE9,"-")</f>
        <v>500</v>
      </c>
      <c r="BK9" s="115">
        <v>1</v>
      </c>
      <c r="BL9" s="115"/>
      <c r="BM9" s="115"/>
      <c r="BN9" s="117">
        <v>1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</v>
      </c>
      <c r="CQ9" s="139"/>
      <c r="CR9" s="139">
        <v>1000</v>
      </c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0.033333333333333</v>
      </c>
      <c r="B10" s="189" t="s">
        <v>147</v>
      </c>
      <c r="C10" s="189" t="s">
        <v>148</v>
      </c>
      <c r="D10" s="189" t="s">
        <v>149</v>
      </c>
      <c r="E10" s="189"/>
      <c r="F10" s="189" t="s">
        <v>65</v>
      </c>
      <c r="G10" s="88" t="s">
        <v>150</v>
      </c>
      <c r="H10" s="88" t="s">
        <v>151</v>
      </c>
      <c r="I10" s="88" t="s">
        <v>152</v>
      </c>
      <c r="J10" s="180">
        <v>90000</v>
      </c>
      <c r="K10" s="79">
        <v>8</v>
      </c>
      <c r="L10" s="79">
        <v>0</v>
      </c>
      <c r="M10" s="79">
        <v>19</v>
      </c>
      <c r="N10" s="89">
        <v>2</v>
      </c>
      <c r="O10" s="90">
        <v>0</v>
      </c>
      <c r="P10" s="91">
        <f>N10+O10</f>
        <v>2</v>
      </c>
      <c r="Q10" s="80">
        <f>IFERROR(P10/M10,"-")</f>
        <v>0.10526315789474</v>
      </c>
      <c r="R10" s="79">
        <v>0</v>
      </c>
      <c r="S10" s="79">
        <v>2</v>
      </c>
      <c r="T10" s="80">
        <f>IFERROR(R10/(P10),"-")</f>
        <v>0</v>
      </c>
      <c r="U10" s="186">
        <f>IFERROR(J10/SUM(N10:O11),"-")</f>
        <v>4736.8421052632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-87000</v>
      </c>
      <c r="AB10" s="83">
        <f>SUM(X10:X11)/SUM(J10:J11)</f>
        <v>0.033333333333333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153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41</v>
      </c>
      <c r="L11" s="79">
        <v>32</v>
      </c>
      <c r="M11" s="79">
        <v>24</v>
      </c>
      <c r="N11" s="89">
        <v>17</v>
      </c>
      <c r="O11" s="90">
        <v>0</v>
      </c>
      <c r="P11" s="91">
        <f>N11+O11</f>
        <v>17</v>
      </c>
      <c r="Q11" s="80">
        <f>IFERROR(P11/M11,"-")</f>
        <v>0.70833333333333</v>
      </c>
      <c r="R11" s="79">
        <v>1</v>
      </c>
      <c r="S11" s="79">
        <v>3</v>
      </c>
      <c r="T11" s="80">
        <f>IFERROR(R11/(P11),"-")</f>
        <v>0.058823529411765</v>
      </c>
      <c r="U11" s="186"/>
      <c r="V11" s="82">
        <v>1</v>
      </c>
      <c r="W11" s="80">
        <f>IF(P11=0,"-",V11/P11)</f>
        <v>0.058823529411765</v>
      </c>
      <c r="X11" s="185">
        <v>3000</v>
      </c>
      <c r="Y11" s="186">
        <f>IFERROR(X11/P11,"-")</f>
        <v>176.47058823529</v>
      </c>
      <c r="Z11" s="186">
        <f>IFERROR(X11/V11,"-")</f>
        <v>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7</v>
      </c>
      <c r="BF11" s="111">
        <f>IF(P11=0,"",IF(BE11=0,"",(BE11/P11)))</f>
        <v>0.41176470588235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6</v>
      </c>
      <c r="BO11" s="118">
        <f>IF(P11=0,"",IF(BN11=0,"",(BN11/P11)))</f>
        <v>0.35294117647059</v>
      </c>
      <c r="BP11" s="119">
        <v>1</v>
      </c>
      <c r="BQ11" s="120">
        <f>IFERROR(BP11/BN11,"-")</f>
        <v>0.16666666666667</v>
      </c>
      <c r="BR11" s="121">
        <v>3000</v>
      </c>
      <c r="BS11" s="122">
        <f>IFERROR(BR11/BN11,"-")</f>
        <v>500</v>
      </c>
      <c r="BT11" s="123">
        <v>1</v>
      </c>
      <c r="BU11" s="123"/>
      <c r="BV11" s="123"/>
      <c r="BW11" s="124">
        <v>4</v>
      </c>
      <c r="BX11" s="125">
        <f>IF(P11=0,"",IF(BW11=0,"",(BW11/P11)))</f>
        <v>0.23529411764706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1.1666666666667</v>
      </c>
      <c r="B12" s="189" t="s">
        <v>154</v>
      </c>
      <c r="C12" s="189" t="s">
        <v>148</v>
      </c>
      <c r="D12" s="189" t="s">
        <v>155</v>
      </c>
      <c r="E12" s="189"/>
      <c r="F12" s="189" t="s">
        <v>65</v>
      </c>
      <c r="G12" s="88" t="s">
        <v>156</v>
      </c>
      <c r="H12" s="88" t="s">
        <v>157</v>
      </c>
      <c r="I12" s="88" t="s">
        <v>158</v>
      </c>
      <c r="J12" s="180">
        <v>54000</v>
      </c>
      <c r="K12" s="79">
        <v>7</v>
      </c>
      <c r="L12" s="79">
        <v>0</v>
      </c>
      <c r="M12" s="79">
        <v>31</v>
      </c>
      <c r="N12" s="89">
        <v>7</v>
      </c>
      <c r="O12" s="90">
        <v>0</v>
      </c>
      <c r="P12" s="91">
        <f>N12+O12</f>
        <v>7</v>
      </c>
      <c r="Q12" s="80">
        <f>IFERROR(P12/M12,"-")</f>
        <v>0.2258064516129</v>
      </c>
      <c r="R12" s="79">
        <v>0</v>
      </c>
      <c r="S12" s="79">
        <v>4</v>
      </c>
      <c r="T12" s="80">
        <f>IFERROR(R12/(P12),"-")</f>
        <v>0</v>
      </c>
      <c r="U12" s="186">
        <f>IFERROR(J12/SUM(N12:O13),"-")</f>
        <v>3176.4705882353</v>
      </c>
      <c r="V12" s="82">
        <v>3</v>
      </c>
      <c r="W12" s="80">
        <f>IF(P12=0,"-",V12/P12)</f>
        <v>0.42857142857143</v>
      </c>
      <c r="X12" s="185">
        <v>43000</v>
      </c>
      <c r="Y12" s="186">
        <f>IFERROR(X12/P12,"-")</f>
        <v>6142.8571428571</v>
      </c>
      <c r="Z12" s="186">
        <f>IFERROR(X12/V12,"-")</f>
        <v>14333.333333333</v>
      </c>
      <c r="AA12" s="180">
        <f>SUM(X12:X13)-SUM(J12:J13)</f>
        <v>9000</v>
      </c>
      <c r="AB12" s="83">
        <f>SUM(X12:X13)/SUM(J12:J13)</f>
        <v>1.1666666666667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0.14285714285714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0.28571428571429</v>
      </c>
      <c r="BG12" s="110">
        <v>1</v>
      </c>
      <c r="BH12" s="112">
        <f>IFERROR(BG12/BE12,"-")</f>
        <v>0.5</v>
      </c>
      <c r="BI12" s="113">
        <v>5000</v>
      </c>
      <c r="BJ12" s="114">
        <f>IFERROR(BI12/BE12,"-")</f>
        <v>2500</v>
      </c>
      <c r="BK12" s="115">
        <v>1</v>
      </c>
      <c r="BL12" s="115"/>
      <c r="BM12" s="115"/>
      <c r="BN12" s="117">
        <v>4</v>
      </c>
      <c r="BO12" s="118">
        <f>IF(P12=0,"",IF(BN12=0,"",(BN12/P12)))</f>
        <v>0.57142857142857</v>
      </c>
      <c r="BP12" s="119">
        <v>2</v>
      </c>
      <c r="BQ12" s="120">
        <f>IFERROR(BP12/BN12,"-")</f>
        <v>0.5</v>
      </c>
      <c r="BR12" s="121">
        <v>38000</v>
      </c>
      <c r="BS12" s="122">
        <f>IFERROR(BR12/BN12,"-")</f>
        <v>9500</v>
      </c>
      <c r="BT12" s="123">
        <v>1</v>
      </c>
      <c r="BU12" s="123"/>
      <c r="BV12" s="123">
        <v>1</v>
      </c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43000</v>
      </c>
      <c r="CQ12" s="139">
        <v>33000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159</v>
      </c>
      <c r="C13" s="189"/>
      <c r="D13" s="189"/>
      <c r="E13" s="189"/>
      <c r="F13" s="189" t="s">
        <v>77</v>
      </c>
      <c r="G13" s="88"/>
      <c r="H13" s="88"/>
      <c r="I13" s="88"/>
      <c r="J13" s="180"/>
      <c r="K13" s="79">
        <v>32</v>
      </c>
      <c r="L13" s="79">
        <v>25</v>
      </c>
      <c r="M13" s="79">
        <v>7</v>
      </c>
      <c r="N13" s="89">
        <v>10</v>
      </c>
      <c r="O13" s="90">
        <v>0</v>
      </c>
      <c r="P13" s="91">
        <f>N13+O13</f>
        <v>10</v>
      </c>
      <c r="Q13" s="80">
        <f>IFERROR(P13/M13,"-")</f>
        <v>1.4285714285714</v>
      </c>
      <c r="R13" s="79">
        <v>0</v>
      </c>
      <c r="S13" s="79">
        <v>5</v>
      </c>
      <c r="T13" s="80">
        <f>IFERROR(R13/(P13),"-")</f>
        <v>0</v>
      </c>
      <c r="U13" s="186"/>
      <c r="V13" s="82">
        <v>2</v>
      </c>
      <c r="W13" s="80">
        <f>IF(P13=0,"-",V13/P13)</f>
        <v>0.2</v>
      </c>
      <c r="X13" s="185">
        <v>20000</v>
      </c>
      <c r="Y13" s="186">
        <f>IFERROR(X13/P13,"-")</f>
        <v>2000</v>
      </c>
      <c r="Z13" s="186">
        <f>IFERROR(X13/V13,"-")</f>
        <v>10000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5</v>
      </c>
      <c r="BO13" s="118">
        <f>IF(P13=0,"",IF(BN13=0,"",(BN13/P13)))</f>
        <v>0.5</v>
      </c>
      <c r="BP13" s="119">
        <v>2</v>
      </c>
      <c r="BQ13" s="120">
        <f>IFERROR(BP13/BN13,"-")</f>
        <v>0.4</v>
      </c>
      <c r="BR13" s="121">
        <v>20000</v>
      </c>
      <c r="BS13" s="122">
        <f>IFERROR(BR13/BN13,"-")</f>
        <v>4000</v>
      </c>
      <c r="BT13" s="123"/>
      <c r="BU13" s="123">
        <v>1</v>
      </c>
      <c r="BV13" s="123">
        <v>1</v>
      </c>
      <c r="BW13" s="124">
        <v>1</v>
      </c>
      <c r="BX13" s="125">
        <f>IF(P13=0,"",IF(BW13=0,"",(BW13/P13)))</f>
        <v>0.1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2</v>
      </c>
      <c r="CP13" s="139">
        <v>20000</v>
      </c>
      <c r="CQ13" s="139">
        <v>14000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0.98148148148148</v>
      </c>
      <c r="B14" s="189" t="s">
        <v>160</v>
      </c>
      <c r="C14" s="189" t="s">
        <v>148</v>
      </c>
      <c r="D14" s="189" t="s">
        <v>155</v>
      </c>
      <c r="E14" s="189"/>
      <c r="F14" s="189" t="s">
        <v>65</v>
      </c>
      <c r="G14" s="88" t="s">
        <v>161</v>
      </c>
      <c r="H14" s="88" t="s">
        <v>157</v>
      </c>
      <c r="I14" s="88" t="s">
        <v>162</v>
      </c>
      <c r="J14" s="180">
        <v>54000</v>
      </c>
      <c r="K14" s="79">
        <v>11</v>
      </c>
      <c r="L14" s="79">
        <v>0</v>
      </c>
      <c r="M14" s="79">
        <v>31</v>
      </c>
      <c r="N14" s="89">
        <v>8</v>
      </c>
      <c r="O14" s="90">
        <v>0</v>
      </c>
      <c r="P14" s="91">
        <f>N14+O14</f>
        <v>8</v>
      </c>
      <c r="Q14" s="80">
        <f>IFERROR(P14/M14,"-")</f>
        <v>0.25806451612903</v>
      </c>
      <c r="R14" s="79">
        <v>3</v>
      </c>
      <c r="S14" s="79">
        <v>2</v>
      </c>
      <c r="T14" s="80">
        <f>IFERROR(R14/(P14),"-")</f>
        <v>0.375</v>
      </c>
      <c r="U14" s="186">
        <f>IFERROR(J14/SUM(N14:O15),"-")</f>
        <v>3857.1428571429</v>
      </c>
      <c r="V14" s="82">
        <v>2</v>
      </c>
      <c r="W14" s="80">
        <f>IF(P14=0,"-",V14/P14)</f>
        <v>0.25</v>
      </c>
      <c r="X14" s="185">
        <v>53000</v>
      </c>
      <c r="Y14" s="186">
        <f>IFERROR(X14/P14,"-")</f>
        <v>6625</v>
      </c>
      <c r="Z14" s="186">
        <f>IFERROR(X14/V14,"-")</f>
        <v>26500</v>
      </c>
      <c r="AA14" s="180">
        <f>SUM(X14:X15)-SUM(J14:J15)</f>
        <v>-1000</v>
      </c>
      <c r="AB14" s="83">
        <f>SUM(X14:X15)/SUM(J14:J15)</f>
        <v>0.98148148148148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0.125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5</v>
      </c>
      <c r="BO14" s="118">
        <f>IF(P14=0,"",IF(BN14=0,"",(BN14/P14)))</f>
        <v>0.625</v>
      </c>
      <c r="BP14" s="119">
        <v>1</v>
      </c>
      <c r="BQ14" s="120">
        <f>IFERROR(BP14/BN14,"-")</f>
        <v>0.2</v>
      </c>
      <c r="BR14" s="121">
        <v>50000</v>
      </c>
      <c r="BS14" s="122">
        <f>IFERROR(BR14/BN14,"-")</f>
        <v>10000</v>
      </c>
      <c r="BT14" s="123"/>
      <c r="BU14" s="123"/>
      <c r="BV14" s="123">
        <v>1</v>
      </c>
      <c r="BW14" s="124">
        <v>1</v>
      </c>
      <c r="BX14" s="125">
        <f>IF(P14=0,"",IF(BW14=0,"",(BW14/P14)))</f>
        <v>0.125</v>
      </c>
      <c r="BY14" s="126">
        <v>1</v>
      </c>
      <c r="BZ14" s="127">
        <f>IFERROR(BY14/BW14,"-")</f>
        <v>1</v>
      </c>
      <c r="CA14" s="128">
        <v>3000</v>
      </c>
      <c r="CB14" s="129">
        <f>IFERROR(CA14/BW14,"-")</f>
        <v>3000</v>
      </c>
      <c r="CC14" s="130">
        <v>1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53000</v>
      </c>
      <c r="CQ14" s="139">
        <v>50000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163</v>
      </c>
      <c r="C15" s="189"/>
      <c r="D15" s="189"/>
      <c r="E15" s="189"/>
      <c r="F15" s="189" t="s">
        <v>77</v>
      </c>
      <c r="G15" s="88"/>
      <c r="H15" s="88"/>
      <c r="I15" s="88"/>
      <c r="J15" s="180"/>
      <c r="K15" s="79">
        <v>21</v>
      </c>
      <c r="L15" s="79">
        <v>14</v>
      </c>
      <c r="M15" s="79">
        <v>9</v>
      </c>
      <c r="N15" s="89">
        <v>6</v>
      </c>
      <c r="O15" s="90">
        <v>0</v>
      </c>
      <c r="P15" s="91">
        <f>N15+O15</f>
        <v>6</v>
      </c>
      <c r="Q15" s="80">
        <f>IFERROR(P15/M15,"-")</f>
        <v>0.66666666666667</v>
      </c>
      <c r="R15" s="79">
        <v>0</v>
      </c>
      <c r="S15" s="79">
        <v>2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0.16666666666667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1.8266666666667</v>
      </c>
      <c r="B16" s="189" t="s">
        <v>164</v>
      </c>
      <c r="C16" s="189" t="s">
        <v>165</v>
      </c>
      <c r="D16" s="189" t="s">
        <v>155</v>
      </c>
      <c r="E16" s="189"/>
      <c r="F16" s="189" t="s">
        <v>65</v>
      </c>
      <c r="G16" s="88" t="s">
        <v>166</v>
      </c>
      <c r="H16" s="88" t="s">
        <v>157</v>
      </c>
      <c r="I16" s="88" t="s">
        <v>127</v>
      </c>
      <c r="J16" s="180">
        <v>150000</v>
      </c>
      <c r="K16" s="79">
        <v>9</v>
      </c>
      <c r="L16" s="79">
        <v>0</v>
      </c>
      <c r="M16" s="79">
        <v>32</v>
      </c>
      <c r="N16" s="89">
        <v>7</v>
      </c>
      <c r="O16" s="90">
        <v>0</v>
      </c>
      <c r="P16" s="91">
        <f>N16+O16</f>
        <v>7</v>
      </c>
      <c r="Q16" s="80">
        <f>IFERROR(P16/M16,"-")</f>
        <v>0.21875</v>
      </c>
      <c r="R16" s="79">
        <v>1</v>
      </c>
      <c r="S16" s="79">
        <v>2</v>
      </c>
      <c r="T16" s="80">
        <f>IFERROR(R16/(P16),"-")</f>
        <v>0.14285714285714</v>
      </c>
      <c r="U16" s="186">
        <f>IFERROR(J16/SUM(N16:O17),"-")</f>
        <v>10714.285714286</v>
      </c>
      <c r="V16" s="82">
        <v>2</v>
      </c>
      <c r="W16" s="80">
        <f>IF(P16=0,"-",V16/P16)</f>
        <v>0.28571428571429</v>
      </c>
      <c r="X16" s="185">
        <v>35000</v>
      </c>
      <c r="Y16" s="186">
        <f>IFERROR(X16/P16,"-")</f>
        <v>5000</v>
      </c>
      <c r="Z16" s="186">
        <f>IFERROR(X16/V16,"-")</f>
        <v>17500</v>
      </c>
      <c r="AA16" s="180">
        <f>SUM(X16:X17)-SUM(J16:J17)</f>
        <v>124000</v>
      </c>
      <c r="AB16" s="83">
        <f>SUM(X16:X17)/SUM(J16:J17)</f>
        <v>1.8266666666667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3</v>
      </c>
      <c r="BF16" s="111">
        <f>IF(P16=0,"",IF(BE16=0,"",(BE16/P16)))</f>
        <v>0.42857142857143</v>
      </c>
      <c r="BG16" s="110">
        <v>1</v>
      </c>
      <c r="BH16" s="112">
        <f>IFERROR(BG16/BE16,"-")</f>
        <v>0.33333333333333</v>
      </c>
      <c r="BI16" s="113">
        <v>5000</v>
      </c>
      <c r="BJ16" s="114">
        <f>IFERROR(BI16/BE16,"-")</f>
        <v>1666.6666666667</v>
      </c>
      <c r="BK16" s="115">
        <v>1</v>
      </c>
      <c r="BL16" s="115"/>
      <c r="BM16" s="115"/>
      <c r="BN16" s="117">
        <v>4</v>
      </c>
      <c r="BO16" s="118">
        <f>IF(P16=0,"",IF(BN16=0,"",(BN16/P16)))</f>
        <v>0.57142857142857</v>
      </c>
      <c r="BP16" s="119">
        <v>1</v>
      </c>
      <c r="BQ16" s="120">
        <f>IFERROR(BP16/BN16,"-")</f>
        <v>0.25</v>
      </c>
      <c r="BR16" s="121">
        <v>30000</v>
      </c>
      <c r="BS16" s="122">
        <f>IFERROR(BR16/BN16,"-")</f>
        <v>7500</v>
      </c>
      <c r="BT16" s="123"/>
      <c r="BU16" s="123">
        <v>1</v>
      </c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35000</v>
      </c>
      <c r="CQ16" s="139">
        <v>30000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167</v>
      </c>
      <c r="C17" s="189"/>
      <c r="D17" s="189"/>
      <c r="E17" s="189"/>
      <c r="F17" s="189" t="s">
        <v>77</v>
      </c>
      <c r="G17" s="88"/>
      <c r="H17" s="88"/>
      <c r="I17" s="88"/>
      <c r="J17" s="180"/>
      <c r="K17" s="79">
        <v>51</v>
      </c>
      <c r="L17" s="79">
        <v>21</v>
      </c>
      <c r="M17" s="79">
        <v>6</v>
      </c>
      <c r="N17" s="89">
        <v>7</v>
      </c>
      <c r="O17" s="90">
        <v>0</v>
      </c>
      <c r="P17" s="91">
        <f>N17+O17</f>
        <v>7</v>
      </c>
      <c r="Q17" s="80">
        <f>IFERROR(P17/M17,"-")</f>
        <v>1.1666666666667</v>
      </c>
      <c r="R17" s="79">
        <v>3</v>
      </c>
      <c r="S17" s="79">
        <v>1</v>
      </c>
      <c r="T17" s="80">
        <f>IFERROR(R17/(P17),"-")</f>
        <v>0.42857142857143</v>
      </c>
      <c r="U17" s="186"/>
      <c r="V17" s="82">
        <v>4</v>
      </c>
      <c r="W17" s="80">
        <f>IF(P17=0,"-",V17/P17)</f>
        <v>0.57142857142857</v>
      </c>
      <c r="X17" s="185">
        <v>239000</v>
      </c>
      <c r="Y17" s="186">
        <f>IFERROR(X17/P17,"-")</f>
        <v>34142.857142857</v>
      </c>
      <c r="Z17" s="186">
        <f>IFERROR(X17/V17,"-")</f>
        <v>59750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0.14285714285714</v>
      </c>
      <c r="BG17" s="110">
        <v>1</v>
      </c>
      <c r="BH17" s="112">
        <f>IFERROR(BG17/BE17,"-")</f>
        <v>1</v>
      </c>
      <c r="BI17" s="113">
        <v>5000</v>
      </c>
      <c r="BJ17" s="114">
        <f>IFERROR(BI17/BE17,"-")</f>
        <v>5000</v>
      </c>
      <c r="BK17" s="115">
        <v>1</v>
      </c>
      <c r="BL17" s="115"/>
      <c r="BM17" s="115"/>
      <c r="BN17" s="117">
        <v>3</v>
      </c>
      <c r="BO17" s="118">
        <f>IF(P17=0,"",IF(BN17=0,"",(BN17/P17)))</f>
        <v>0.42857142857143</v>
      </c>
      <c r="BP17" s="119">
        <v>2</v>
      </c>
      <c r="BQ17" s="120">
        <f>IFERROR(BP17/BN17,"-")</f>
        <v>0.66666666666667</v>
      </c>
      <c r="BR17" s="121">
        <v>104000</v>
      </c>
      <c r="BS17" s="122">
        <f>IFERROR(BR17/BN17,"-")</f>
        <v>34666.666666667</v>
      </c>
      <c r="BT17" s="123"/>
      <c r="BU17" s="123"/>
      <c r="BV17" s="123">
        <v>2</v>
      </c>
      <c r="BW17" s="124">
        <v>2</v>
      </c>
      <c r="BX17" s="125">
        <f>IF(P17=0,"",IF(BW17=0,"",(BW17/P17)))</f>
        <v>0.28571428571429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0.14285714285714</v>
      </c>
      <c r="CH17" s="133">
        <v>1</v>
      </c>
      <c r="CI17" s="134">
        <f>IFERROR(CH17/CF17,"-")</f>
        <v>1</v>
      </c>
      <c r="CJ17" s="135">
        <v>130000</v>
      </c>
      <c r="CK17" s="136">
        <f>IFERROR(CJ17/CF17,"-")</f>
        <v>130000</v>
      </c>
      <c r="CL17" s="137"/>
      <c r="CM17" s="137"/>
      <c r="CN17" s="137">
        <v>1</v>
      </c>
      <c r="CO17" s="138">
        <v>4</v>
      </c>
      <c r="CP17" s="139">
        <v>239000</v>
      </c>
      <c r="CQ17" s="139">
        <v>130000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1.0238095238095</v>
      </c>
      <c r="B20" s="39"/>
      <c r="C20" s="39"/>
      <c r="D20" s="39"/>
      <c r="E20" s="39"/>
      <c r="F20" s="39"/>
      <c r="G20" s="40" t="s">
        <v>168</v>
      </c>
      <c r="H20" s="40"/>
      <c r="I20" s="40"/>
      <c r="J20" s="183">
        <f>SUM(J6:J19)</f>
        <v>588000</v>
      </c>
      <c r="K20" s="41">
        <f>SUM(K6:K19)</f>
        <v>425</v>
      </c>
      <c r="L20" s="41">
        <f>SUM(L6:L19)</f>
        <v>152</v>
      </c>
      <c r="M20" s="41">
        <f>SUM(M6:M19)</f>
        <v>361</v>
      </c>
      <c r="N20" s="41">
        <f>SUM(N6:N19)</f>
        <v>79</v>
      </c>
      <c r="O20" s="41">
        <f>SUM(O6:O19)</f>
        <v>4</v>
      </c>
      <c r="P20" s="41">
        <f>SUM(P6:P19)</f>
        <v>83</v>
      </c>
      <c r="Q20" s="42">
        <f>IFERROR(P20/M20,"-")</f>
        <v>0.22991689750693</v>
      </c>
      <c r="R20" s="76">
        <f>SUM(R6:R19)</f>
        <v>9</v>
      </c>
      <c r="S20" s="76">
        <f>SUM(S6:S19)</f>
        <v>25</v>
      </c>
      <c r="T20" s="42">
        <f>IFERROR(R20/P20,"-")</f>
        <v>0.10843373493976</v>
      </c>
      <c r="U20" s="188">
        <f>IFERROR(J20/P20,"-")</f>
        <v>7084.3373493976</v>
      </c>
      <c r="V20" s="44">
        <f>SUM(V6:V19)</f>
        <v>16</v>
      </c>
      <c r="W20" s="42">
        <f>IFERROR(V20/P20,"-")</f>
        <v>0.19277108433735</v>
      </c>
      <c r="X20" s="183">
        <f>SUM(X6:X19)</f>
        <v>602000</v>
      </c>
      <c r="Y20" s="183">
        <f>IFERROR(X20/P20,"-")</f>
        <v>7253.0120481928</v>
      </c>
      <c r="Z20" s="183">
        <f>IFERROR(X20/V20,"-")</f>
        <v>37625</v>
      </c>
      <c r="AA20" s="183">
        <f>X20-J20</f>
        <v>14000</v>
      </c>
      <c r="AB20" s="45">
        <f>X20/J20</f>
        <v>1.0238095238095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169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0.82222222222222</v>
      </c>
      <c r="B6" s="189" t="s">
        <v>170</v>
      </c>
      <c r="C6" s="189" t="s">
        <v>171</v>
      </c>
      <c r="D6" s="189" t="s">
        <v>172</v>
      </c>
      <c r="E6" s="189" t="s">
        <v>173</v>
      </c>
      <c r="F6" s="189" t="s">
        <v>65</v>
      </c>
      <c r="G6" s="88" t="s">
        <v>174</v>
      </c>
      <c r="H6" s="88" t="s">
        <v>175</v>
      </c>
      <c r="I6" s="88" t="s">
        <v>176</v>
      </c>
      <c r="J6" s="180">
        <v>90000</v>
      </c>
      <c r="K6" s="79">
        <v>16</v>
      </c>
      <c r="L6" s="79">
        <v>0</v>
      </c>
      <c r="M6" s="79">
        <v>74</v>
      </c>
      <c r="N6" s="89">
        <v>10</v>
      </c>
      <c r="O6" s="90">
        <v>0</v>
      </c>
      <c r="P6" s="91">
        <f>N6+O6</f>
        <v>10</v>
      </c>
      <c r="Q6" s="80">
        <f>IFERROR(P6/M6,"-")</f>
        <v>0.13513513513514</v>
      </c>
      <c r="R6" s="79">
        <v>2</v>
      </c>
      <c r="S6" s="79">
        <v>3</v>
      </c>
      <c r="T6" s="80">
        <f>IFERROR(R6/(P6),"-")</f>
        <v>0.2</v>
      </c>
      <c r="U6" s="186">
        <f>IFERROR(J6/SUM(N6:O7),"-")</f>
        <v>5294.1176470588</v>
      </c>
      <c r="V6" s="82">
        <v>1</v>
      </c>
      <c r="W6" s="80">
        <f>IF(P6=0,"-",V6/P6)</f>
        <v>0.1</v>
      </c>
      <c r="X6" s="185">
        <v>74000</v>
      </c>
      <c r="Y6" s="186">
        <f>IFERROR(X6/P6,"-")</f>
        <v>7400</v>
      </c>
      <c r="Z6" s="186">
        <f>IFERROR(X6/V6,"-")</f>
        <v>74000</v>
      </c>
      <c r="AA6" s="180">
        <f>SUM(X6:X7)-SUM(J6:J7)</f>
        <v>-16000</v>
      </c>
      <c r="AB6" s="83">
        <f>SUM(X6:X7)/SUM(J6:J7)</f>
        <v>0.82222222222222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6</v>
      </c>
      <c r="AN6" s="99">
        <f>IF(P6=0,"",IF(AM6=0,"",(AM6/P6)))</f>
        <v>0.6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0.4</v>
      </c>
      <c r="BG6" s="110">
        <v>1</v>
      </c>
      <c r="BH6" s="112">
        <f>IFERROR(BG6/BE6,"-")</f>
        <v>0.25</v>
      </c>
      <c r="BI6" s="113">
        <v>74000</v>
      </c>
      <c r="BJ6" s="114">
        <f>IFERROR(BI6/BE6,"-")</f>
        <v>18500</v>
      </c>
      <c r="BK6" s="115"/>
      <c r="BL6" s="115"/>
      <c r="BM6" s="115">
        <v>1</v>
      </c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74000</v>
      </c>
      <c r="CQ6" s="139">
        <v>74000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177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35</v>
      </c>
      <c r="L7" s="79">
        <v>26</v>
      </c>
      <c r="M7" s="79">
        <v>9</v>
      </c>
      <c r="N7" s="89">
        <v>7</v>
      </c>
      <c r="O7" s="90">
        <v>0</v>
      </c>
      <c r="P7" s="91">
        <f>N7+O7</f>
        <v>7</v>
      </c>
      <c r="Q7" s="80">
        <f>IFERROR(P7/M7,"-")</f>
        <v>0.77777777777778</v>
      </c>
      <c r="R7" s="79">
        <v>2</v>
      </c>
      <c r="S7" s="79">
        <v>0</v>
      </c>
      <c r="T7" s="80">
        <f>IFERROR(R7/(P7),"-")</f>
        <v>0.28571428571429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0.28571428571429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0.42857142857143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0.14285714285714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1</v>
      </c>
      <c r="BX7" s="125">
        <f>IF(P7=0,"",IF(BW7=0,"",(BW7/P7)))</f>
        <v>0.14285714285714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181"/>
      <c r="K8" s="34"/>
      <c r="L8" s="34"/>
      <c r="M8" s="31"/>
      <c r="N8" s="23"/>
      <c r="O8" s="23"/>
      <c r="P8" s="23"/>
      <c r="Q8" s="32"/>
      <c r="R8" s="32"/>
      <c r="S8" s="23"/>
      <c r="T8" s="32"/>
      <c r="U8" s="187"/>
      <c r="V8" s="25"/>
      <c r="W8" s="25"/>
      <c r="X8" s="187"/>
      <c r="Y8" s="187"/>
      <c r="Z8" s="187"/>
      <c r="AA8" s="18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182"/>
      <c r="K9" s="34"/>
      <c r="L9" s="34"/>
      <c r="M9" s="31"/>
      <c r="N9" s="23"/>
      <c r="O9" s="23"/>
      <c r="P9" s="23"/>
      <c r="Q9" s="32"/>
      <c r="R9" s="32"/>
      <c r="S9" s="23"/>
      <c r="T9" s="32"/>
      <c r="U9" s="187"/>
      <c r="V9" s="25"/>
      <c r="W9" s="25"/>
      <c r="X9" s="187"/>
      <c r="Y9" s="187"/>
      <c r="Z9" s="187"/>
      <c r="AA9" s="18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0.82222222222222</v>
      </c>
      <c r="B10" s="39"/>
      <c r="C10" s="39"/>
      <c r="D10" s="39"/>
      <c r="E10" s="39"/>
      <c r="F10" s="39"/>
      <c r="G10" s="40" t="s">
        <v>178</v>
      </c>
      <c r="H10" s="40"/>
      <c r="I10" s="40"/>
      <c r="J10" s="183">
        <f>SUM(J6:J9)</f>
        <v>90000</v>
      </c>
      <c r="K10" s="41">
        <f>SUM(K6:K9)</f>
        <v>51</v>
      </c>
      <c r="L10" s="41">
        <f>SUM(L6:L9)</f>
        <v>26</v>
      </c>
      <c r="M10" s="41">
        <f>SUM(M6:M9)</f>
        <v>83</v>
      </c>
      <c r="N10" s="41">
        <f>SUM(N6:N9)</f>
        <v>17</v>
      </c>
      <c r="O10" s="41">
        <f>SUM(O6:O9)</f>
        <v>0</v>
      </c>
      <c r="P10" s="41">
        <f>SUM(P6:P9)</f>
        <v>17</v>
      </c>
      <c r="Q10" s="42">
        <f>IFERROR(P10/M10,"-")</f>
        <v>0.20481927710843</v>
      </c>
      <c r="R10" s="76">
        <f>SUM(R6:R9)</f>
        <v>4</v>
      </c>
      <c r="S10" s="76">
        <f>SUM(S6:S9)</f>
        <v>3</v>
      </c>
      <c r="T10" s="42">
        <f>IFERROR(R10/P10,"-")</f>
        <v>0.23529411764706</v>
      </c>
      <c r="U10" s="188">
        <f>IFERROR(J10/P10,"-")</f>
        <v>5294.1176470588</v>
      </c>
      <c r="V10" s="44">
        <f>SUM(V6:V9)</f>
        <v>1</v>
      </c>
      <c r="W10" s="42">
        <f>IFERROR(V10/P10,"-")</f>
        <v>0.058823529411765</v>
      </c>
      <c r="X10" s="183">
        <f>SUM(X6:X9)</f>
        <v>74000</v>
      </c>
      <c r="Y10" s="183">
        <f>IFERROR(X10/P10,"-")</f>
        <v>4352.9411764706</v>
      </c>
      <c r="Z10" s="183">
        <f>IFERROR(X10/V10,"-")</f>
        <v>74000</v>
      </c>
      <c r="AA10" s="183">
        <f>X10-J10</f>
        <v>-16000</v>
      </c>
      <c r="AB10" s="45">
        <f>X10/J10</f>
        <v>0.82222222222222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