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<sst xmlns="http://schemas.openxmlformats.org/spreadsheetml/2006/main" uniqueCount="85">
  <si>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</si>
  <si>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</si>
  <si>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</si>
  <si>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</si>
  <si>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</si>
  <si>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</si>
  <si>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</si>
  <si>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</si>
  <si>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</si>
  <si>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</si>
  <si>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</si>
  <si>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</si>
  <si>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</si>
  <si>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</si>
  <si>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</si>
  <si>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</si>
  <si>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</si>
  <si>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</si>
  <si>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</si>
  <si>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</si>
  <si>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</si>
  <si>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</si>
  <si>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</si>
  <si>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</si>
  <si>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</si>
  <si>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08月</t>
  </si>
  <si>
    <t>パートナー</t>
  </si>
  <si>
    <t>最終更新日</t>
  </si>
  <si>
    <t>11月09日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</si>
  <si>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</si>
  <si>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</si>
  <si>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</si>
  <si>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</si>
  <si>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</si>
  <si>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</si>
  <si>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</si>
  <si>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</si>
  <si>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</si>
  <si>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</si>
  <si>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</si>
  <si>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</si>
  <si>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</si>
  <si>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</si>
  <si>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</si>
  <si>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</si>
  <si>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</si>
  <si>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</si>
  <si>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</si>
  <si>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</si>
  <si>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</si>
  <si>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</si>
  <si>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</si>
  <si>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</si>
  <si>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</si>
  <si>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</si>
  <si>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</si>
  <si>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</si>
  <si>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</si>
  <si>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</si>
  <si>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</si>
  <si>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</si>
  <si>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</si>
  <si>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</si>
  <si>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8/1～8/31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</si>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</sst>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3436482</v>
      </c>
      <c r="E7" s="34">
        <v>6232</v>
      </c>
      <c r="F7" s="34">
        <v>0</v>
      </c>
      <c r="G7" s="34">
        <v>100995</v>
      </c>
      <c r="H7" s="41">
        <v>1538</v>
      </c>
      <c r="I7" s="42">
        <v>23</v>
      </c>
      <c r="J7" s="45">
        <f>H7+I7</f>
        <v>1561</v>
      </c>
      <c r="K7" s="35">
        <f>IFERROR(J7/G7,"-")</f>
        <v>0.0154562107035</v>
      </c>
      <c r="L7" s="34">
        <v>71</v>
      </c>
      <c r="M7" s="34">
        <v>364</v>
      </c>
      <c r="N7" s="35">
        <f>IFERROR(L7/J7,"-")</f>
        <v>0.045483664317745</v>
      </c>
      <c r="O7" s="36">
        <f>IFERROR(D7/J7,"-")</f>
        <v>2201.4618834081</v>
      </c>
      <c r="P7" s="37">
        <v>161</v>
      </c>
      <c r="Q7" s="35">
        <f>IFERROR(P7/J7,"-")</f>
        <v>0.10313901345291</v>
      </c>
      <c r="R7" s="204">
        <v>9380842</v>
      </c>
      <c r="S7" s="205">
        <f>IFERROR(R7/J7,"-")</f>
        <v>6009.5080076874</v>
      </c>
      <c r="T7" s="205">
        <f>IFERROR(R7/P7,"-")</f>
        <v>58266.099378882</v>
      </c>
      <c r="U7" s="199">
        <f>IFERROR(R7-D7,"-")</f>
        <v>5944360</v>
      </c>
      <c r="V7" s="38">
        <f>R7/D7</f>
        <v>2.7297806303074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3436482</v>
      </c>
      <c r="E10" s="21">
        <f>SUM(E6:E8)</f>
        <v>6232</v>
      </c>
      <c r="F10" s="21">
        <f>SUM(F6:F8)</f>
        <v>0</v>
      </c>
      <c r="G10" s="21">
        <f>SUM(G6:G8)</f>
        <v>100995</v>
      </c>
      <c r="H10" s="21">
        <f>SUM(H6:H8)</f>
        <v>1538</v>
      </c>
      <c r="I10" s="21">
        <f>SUM(I6:I8)</f>
        <v>23</v>
      </c>
      <c r="J10" s="21">
        <f>SUM(J6:J8)</f>
        <v>1561</v>
      </c>
      <c r="K10" s="22">
        <f>IFERROR(J10/G10,"-")</f>
        <v>0.0154562107035</v>
      </c>
      <c r="L10" s="31">
        <f>SUM(L6:L8)</f>
        <v>71</v>
      </c>
      <c r="M10" s="31">
        <f>SUM(M6:M8)</f>
        <v>364</v>
      </c>
      <c r="N10" s="22">
        <f>IFERROR(L10/J10,"-")</f>
        <v>0.045483664317745</v>
      </c>
      <c r="O10" s="23">
        <f>IFERROR(D10/J10,"-")</f>
        <v>2201.4618834081</v>
      </c>
      <c r="P10" s="24">
        <f>SUM(P6:P8)</f>
        <v>161</v>
      </c>
      <c r="Q10" s="22">
        <f>IFERROR(P10/J10,"-")</f>
        <v>0.10313901345291</v>
      </c>
      <c r="R10" s="202">
        <f>SUM(R6:R8)</f>
        <v>9380842</v>
      </c>
      <c r="S10" s="202">
        <f>IFERROR(R10/J10,"-")</f>
        <v>6009.5080076874</v>
      </c>
      <c r="T10" s="202">
        <f>IFERROR(R10/P10,"-")</f>
        <v>58266.099378882</v>
      </c>
      <c r="U10" s="202">
        <f>SUM(U6:U8)</f>
        <v>5944360</v>
      </c>
      <c r="V10" s="25">
        <f>IFERROR(R10/D10,"-")</f>
        <v>2.7297806303074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2.7297806303074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3436482</v>
      </c>
      <c r="H6" s="78">
        <v>6232</v>
      </c>
      <c r="I6" s="78">
        <v>0</v>
      </c>
      <c r="J6" s="78">
        <v>100979</v>
      </c>
      <c r="K6" s="79">
        <v>1561</v>
      </c>
      <c r="L6" s="81">
        <f>IFERROR(K6/J6,"-")</f>
        <v>0.015458659721328</v>
      </c>
      <c r="M6" s="78">
        <v>71</v>
      </c>
      <c r="N6" s="78">
        <v>364</v>
      </c>
      <c r="O6" s="81">
        <f>IFERROR(M6/(K6),"-")</f>
        <v>0.045483664317745</v>
      </c>
      <c r="P6" s="82">
        <f>IFERROR(G6/SUM(K6:K6),"-")</f>
        <v>2201.4618834081</v>
      </c>
      <c r="Q6" s="83">
        <v>161</v>
      </c>
      <c r="R6" s="81">
        <f>IF(K6=0,"-",Q6/K6)</f>
        <v>0.10313901345291</v>
      </c>
      <c r="S6" s="213">
        <v>9380842</v>
      </c>
      <c r="T6" s="214">
        <f>IFERROR(S6/K6,"-")</f>
        <v>6009.5080076874</v>
      </c>
      <c r="U6" s="214">
        <f>IFERROR(S6/Q6,"-")</f>
        <v>58266.099378882</v>
      </c>
      <c r="V6" s="208">
        <f>SUM(S6:S6)-SUM(G6:G6)</f>
        <v>5944360</v>
      </c>
      <c r="W6" s="85">
        <f>SUM(S6:S6)/SUM(G6:G6)</f>
        <v>2.7297806303074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>
        <v>1</v>
      </c>
      <c r="AI6" s="93">
        <f>IF(K6=0,"",IF(AH6=0,"",(AH6/K6)))</f>
        <v>0.00064061499039078</v>
      </c>
      <c r="AJ6" s="92"/>
      <c r="AK6" s="94">
        <f>IFERROR(AJ6/AH6,"-")</f>
        <v>0</v>
      </c>
      <c r="AL6" s="95"/>
      <c r="AM6" s="96">
        <f>IFERROR(AL6/AH6,"-")</f>
        <v>0</v>
      </c>
      <c r="AN6" s="97"/>
      <c r="AO6" s="97"/>
      <c r="AP6" s="97"/>
      <c r="AQ6" s="98">
        <v>14</v>
      </c>
      <c r="AR6" s="99">
        <f>IF(K6=0,"",IF(AQ6=0,"",(AQ6/K6)))</f>
        <v>0.0089686098654709</v>
      </c>
      <c r="AS6" s="98">
        <v>2</v>
      </c>
      <c r="AT6" s="100">
        <f>IFERROR(AS6/AQ6,"-")</f>
        <v>0.14285714285714</v>
      </c>
      <c r="AU6" s="101">
        <v>283846</v>
      </c>
      <c r="AV6" s="102">
        <f>IFERROR(AU6/AQ6,"-")</f>
        <v>20274.714285714</v>
      </c>
      <c r="AW6" s="103">
        <v>1</v>
      </c>
      <c r="AX6" s="103"/>
      <c r="AY6" s="103">
        <v>1</v>
      </c>
      <c r="AZ6" s="104">
        <v>75</v>
      </c>
      <c r="BA6" s="105">
        <f>IF(K6=0,"",IF(AZ6=0,"",(AZ6/K6)))</f>
        <v>0.048046124279308</v>
      </c>
      <c r="BB6" s="104">
        <v>4</v>
      </c>
      <c r="BC6" s="106">
        <f>IFERROR(BB6/AZ6,"-")</f>
        <v>0.053333333333333</v>
      </c>
      <c r="BD6" s="107">
        <v>47000</v>
      </c>
      <c r="BE6" s="108">
        <f>IFERROR(BD6/AZ6,"-")</f>
        <v>626.66666666667</v>
      </c>
      <c r="BF6" s="109">
        <v>1</v>
      </c>
      <c r="BG6" s="109">
        <v>2</v>
      </c>
      <c r="BH6" s="109">
        <v>1</v>
      </c>
      <c r="BI6" s="110">
        <v>662</v>
      </c>
      <c r="BJ6" s="111">
        <f>IF(K6=0,"",IF(BI6=0,"",(BI6/K6)))</f>
        <v>0.42408712363869</v>
      </c>
      <c r="BK6" s="112">
        <v>72</v>
      </c>
      <c r="BL6" s="113">
        <f>IFERROR(BK6/BI6,"-")</f>
        <v>0.10876132930514</v>
      </c>
      <c r="BM6" s="114">
        <v>3171150</v>
      </c>
      <c r="BN6" s="115">
        <f>IFERROR(BM6/BI6,"-")</f>
        <v>4790.2567975831</v>
      </c>
      <c r="BO6" s="116">
        <v>25</v>
      </c>
      <c r="BP6" s="116">
        <v>10</v>
      </c>
      <c r="BQ6" s="116">
        <v>37</v>
      </c>
      <c r="BR6" s="117">
        <v>627</v>
      </c>
      <c r="BS6" s="118">
        <f>IF(K6=0,"",IF(BR6=0,"",(BR6/K6)))</f>
        <v>0.40166559897502</v>
      </c>
      <c r="BT6" s="119">
        <v>72</v>
      </c>
      <c r="BU6" s="120">
        <f>IFERROR(BT6/BR6,"-")</f>
        <v>0.11483253588517</v>
      </c>
      <c r="BV6" s="121">
        <v>4525346</v>
      </c>
      <c r="BW6" s="122">
        <f>IFERROR(BV6/BR6,"-")</f>
        <v>7217.4577352472</v>
      </c>
      <c r="BX6" s="123">
        <v>25</v>
      </c>
      <c r="BY6" s="123">
        <v>11</v>
      </c>
      <c r="BZ6" s="123">
        <v>36</v>
      </c>
      <c r="CA6" s="124">
        <v>182</v>
      </c>
      <c r="CB6" s="125">
        <f>IF(K6=0,"",IF(CA6=0,"",(CA6/K6)))</f>
        <v>0.11659192825112</v>
      </c>
      <c r="CC6" s="126">
        <v>11</v>
      </c>
      <c r="CD6" s="127">
        <f>IFERROR(CC6/CA6,"-")</f>
        <v>0.06043956043956</v>
      </c>
      <c r="CE6" s="128">
        <v>1353500</v>
      </c>
      <c r="CF6" s="129">
        <f>IFERROR(CE6/CA6,"-")</f>
        <v>7436.8131868132</v>
      </c>
      <c r="CG6" s="130">
        <v>3</v>
      </c>
      <c r="CH6" s="130">
        <v>2</v>
      </c>
      <c r="CI6" s="130">
        <v>6</v>
      </c>
      <c r="CJ6" s="131">
        <v>161</v>
      </c>
      <c r="CK6" s="132">
        <v>9380842</v>
      </c>
      <c r="CL6" s="132">
        <v>1150000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0</v>
      </c>
      <c r="I8" s="78">
        <v>0</v>
      </c>
      <c r="J8" s="78">
        <v>16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3436482</v>
      </c>
      <c r="H13" s="152">
        <f>SUM(H6:H12)</f>
        <v>6232</v>
      </c>
      <c r="I13" s="152">
        <f>SUM(I6:I12)</f>
        <v>0</v>
      </c>
      <c r="J13" s="152">
        <f>SUM(J6:J12)</f>
        <v>100995</v>
      </c>
      <c r="K13" s="152">
        <f>SUM(K6:K12)</f>
        <v>1561</v>
      </c>
      <c r="L13" s="154">
        <f>IFERROR(K13/J13,"-")</f>
        <v>0.0154562107035</v>
      </c>
      <c r="M13" s="155">
        <f>SUM(M6:M12)</f>
        <v>71</v>
      </c>
      <c r="N13" s="155">
        <f>SUM(N6:N12)</f>
        <v>364</v>
      </c>
      <c r="O13" s="154">
        <f>IFERROR(M13/K13,"-")</f>
        <v>0.045483664317745</v>
      </c>
      <c r="P13" s="156">
        <f>IFERROR(G13/K13,"-")</f>
        <v>2201.4618834081</v>
      </c>
      <c r="Q13" s="157">
        <f>SUM(Q6:Q12)</f>
        <v>161</v>
      </c>
      <c r="R13" s="154">
        <f>IFERROR(Q13/K13,"-")</f>
        <v>0.10313901345291</v>
      </c>
      <c r="S13" s="211">
        <f>SUM(S6:S12)</f>
        <v>9380842</v>
      </c>
      <c r="T13" s="211">
        <f>IFERROR(S13/K13,"-")</f>
        <v>6009.5080076874</v>
      </c>
      <c r="U13" s="211">
        <f>IFERROR(S13/Q13,"-")</f>
        <v>58266.099378882</v>
      </c>
      <c r="V13" s="211">
        <f>S13-G13</f>
        <v>5944360</v>
      </c>
      <c r="W13" s="158">
        <f>S13/G13</f>
        <v>2.7297806303074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