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<sst xmlns="http://schemas.openxmlformats.org/spreadsheetml/2006/main" uniqueCount="85">
  <si>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</si>
  <si>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</si>
  <si>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</si>
  <si>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</si>
  <si>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</si>
  <si>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</si>
  <si>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</si>
  <si>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</si>
  <si>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</si>
  <si>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</si>
  <si>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</si>
  <si>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</si>
  <si>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</si>
  <si>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</si>
  <si>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</si>
  <si>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</si>
  <si>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</si>
  <si>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</si>
  <si>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</si>
  <si>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</si>
  <si>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</si>
  <si>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</si>
  <si>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</si>
  <si>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</si>
  <si>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</si>
  <si>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10月</t>
  </si>
  <si>
    <t>パートナー</t>
  </si>
  <si>
    <t>最終更新日</t>
  </si>
  <si>
    <t>01月31日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</si>
  <si>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</si>
  <si>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</si>
  <si>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</si>
  <si>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</si>
  <si>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</si>
  <si>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</si>
  <si>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</si>
  <si>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</si>
  <si>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</si>
  <si>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</si>
  <si>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</si>
  <si>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</si>
  <si>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</si>
  <si>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</si>
  <si>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</si>
  <si>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</si>
  <si>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</si>
  <si>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</si>
  <si>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</si>
  <si>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</si>
  <si>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</si>
  <si>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</si>
  <si>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</si>
  <si>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</si>
  <si>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</si>
  <si>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</si>
  <si>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</si>
  <si>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</si>
  <si>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</si>
  <si>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</si>
  <si>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</si>
  <si>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</si>
  <si>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</si>
  <si>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</si>
  <si>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10/1～10/31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</si>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</sst>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81600</v>
      </c>
      <c r="E6" s="34">
        <v>154</v>
      </c>
      <c r="F6" s="34">
        <v>0</v>
      </c>
      <c r="G6" s="34">
        <v>1197</v>
      </c>
      <c r="H6" s="41">
        <v>47</v>
      </c>
      <c r="I6" s="42">
        <v>1</v>
      </c>
      <c r="J6" s="45">
        <f>H6+I6</f>
        <v>48</v>
      </c>
      <c r="K6" s="35">
        <f>IFERROR(J6/G6,"-")</f>
        <v>0.040100250626566</v>
      </c>
      <c r="L6" s="34">
        <v>0</v>
      </c>
      <c r="M6" s="34">
        <v>4</v>
      </c>
      <c r="N6" s="35">
        <f>IFERROR(L6/J6,"-")</f>
        <v>0</v>
      </c>
      <c r="O6" s="36">
        <f>IFERROR(D6/J6,"-")</f>
        <v>1700</v>
      </c>
      <c r="P6" s="37">
        <v>0</v>
      </c>
      <c r="Q6" s="35">
        <f>IFERROR(P6/J6,"-")</f>
        <v>0</v>
      </c>
      <c r="R6" s="204">
        <v>0</v>
      </c>
      <c r="S6" s="205">
        <f>IFERROR(R6/J6,"-")</f>
        <v>0</v>
      </c>
      <c r="T6" s="205" t="str">
        <f>IFERROR(R6/P6,"-")</f>
        <v>-</v>
      </c>
      <c r="U6" s="199">
        <f>IFERROR(R6-D6,"-")</f>
        <v>-81600</v>
      </c>
      <c r="V6" s="38">
        <f>R6/D6</f>
        <v>0</v>
      </c>
      <c r="W6" s="32"/>
      <c r="X6" s="44"/>
    </row>
    <row r="7" spans="1:24">
      <c r="A7" s="33"/>
      <c r="B7" s="39" t="s">
        <v>24</v>
      </c>
      <c r="C7" s="39">
        <v>5</v>
      </c>
      <c r="D7" s="199">
        <v>4370236</v>
      </c>
      <c r="E7" s="34">
        <v>7300</v>
      </c>
      <c r="F7" s="34">
        <v>0</v>
      </c>
      <c r="G7" s="34">
        <v>177831</v>
      </c>
      <c r="H7" s="41">
        <v>2156</v>
      </c>
      <c r="I7" s="42">
        <v>17</v>
      </c>
      <c r="J7" s="45">
        <f>H7+I7</f>
        <v>2173</v>
      </c>
      <c r="K7" s="35">
        <f>IFERROR(J7/G7,"-")</f>
        <v>0.012219466797128</v>
      </c>
      <c r="L7" s="34">
        <v>72</v>
      </c>
      <c r="M7" s="34">
        <v>627</v>
      </c>
      <c r="N7" s="35">
        <f>IFERROR(L7/J7,"-")</f>
        <v>0.033133916244823</v>
      </c>
      <c r="O7" s="36">
        <f>IFERROR(D7/J7,"-")</f>
        <v>2011.1532443626</v>
      </c>
      <c r="P7" s="37">
        <v>282</v>
      </c>
      <c r="Q7" s="35">
        <f>IFERROR(P7/J7,"-")</f>
        <v>0.12977450529222</v>
      </c>
      <c r="R7" s="204">
        <v>15610450</v>
      </c>
      <c r="S7" s="205">
        <f>IFERROR(R7/J7,"-")</f>
        <v>7183.8242061666</v>
      </c>
      <c r="T7" s="205">
        <f>IFERROR(R7/P7,"-")</f>
        <v>55356.205673759</v>
      </c>
      <c r="U7" s="199">
        <f>IFERROR(R7-D7,"-")</f>
        <v>11240214</v>
      </c>
      <c r="V7" s="38">
        <f>R7/D7</f>
        <v>3.5719924507509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4451836</v>
      </c>
      <c r="E10" s="21">
        <f>SUM(E6:E8)</f>
        <v>7454</v>
      </c>
      <c r="F10" s="21">
        <f>SUM(F6:F8)</f>
        <v>0</v>
      </c>
      <c r="G10" s="21">
        <f>SUM(G6:G8)</f>
        <v>179028</v>
      </c>
      <c r="H10" s="21">
        <f>SUM(H6:H8)</f>
        <v>2203</v>
      </c>
      <c r="I10" s="21">
        <f>SUM(I6:I8)</f>
        <v>18</v>
      </c>
      <c r="J10" s="21">
        <f>SUM(J6:J8)</f>
        <v>2221</v>
      </c>
      <c r="K10" s="22">
        <f>IFERROR(J10/G10,"-")</f>
        <v>0.012405880644368</v>
      </c>
      <c r="L10" s="31">
        <f>SUM(L6:L8)</f>
        <v>72</v>
      </c>
      <c r="M10" s="31">
        <f>SUM(M6:M8)</f>
        <v>631</v>
      </c>
      <c r="N10" s="22">
        <f>IFERROR(L10/J10,"-")</f>
        <v>0.032417829806394</v>
      </c>
      <c r="O10" s="23">
        <f>IFERROR(D10/J10,"-")</f>
        <v>2004.4286357497</v>
      </c>
      <c r="P10" s="24">
        <f>SUM(P6:P8)</f>
        <v>282</v>
      </c>
      <c r="Q10" s="22">
        <f>IFERROR(P10/J10,"-")</f>
        <v>0.12696983340837</v>
      </c>
      <c r="R10" s="202">
        <f>SUM(R6:R8)</f>
        <v>15610450</v>
      </c>
      <c r="S10" s="202">
        <f>IFERROR(R10/J10,"-")</f>
        <v>7028.5682125169</v>
      </c>
      <c r="T10" s="202">
        <f>IFERROR(R10/P10,"-")</f>
        <v>55356.205673759</v>
      </c>
      <c r="U10" s="202">
        <f>SUM(U6:U8)</f>
        <v>11158614</v>
      </c>
      <c r="V10" s="25">
        <f>IFERROR(R10/D10,"-")</f>
        <v>3.5065195573242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81600</v>
      </c>
      <c r="H8" s="208">
        <v>1700</v>
      </c>
      <c r="I8" s="78">
        <v>154</v>
      </c>
      <c r="J8" s="78">
        <v>0</v>
      </c>
      <c r="K8" s="78">
        <v>1197</v>
      </c>
      <c r="L8" s="79">
        <v>48</v>
      </c>
      <c r="M8" s="80">
        <v>42</v>
      </c>
      <c r="N8" s="81">
        <f>IFERROR(L8/K8,"-")</f>
        <v>0.040100250626566</v>
      </c>
      <c r="O8" s="78">
        <v>0</v>
      </c>
      <c r="P8" s="78">
        <v>4</v>
      </c>
      <c r="Q8" s="81">
        <f>IFERROR(O8/L8,"-")</f>
        <v>0</v>
      </c>
      <c r="R8" s="82">
        <f>IFERROR(G8/SUM(L8:L8),"-")</f>
        <v>1700</v>
      </c>
      <c r="S8" s="83">
        <v>0</v>
      </c>
      <c r="T8" s="81">
        <f>IF(L8=0,"-",S8/L8)</f>
        <v>0</v>
      </c>
      <c r="U8" s="213"/>
      <c r="V8" s="214">
        <f>IFERROR(U8/L8,"-")</f>
        <v>0</v>
      </c>
      <c r="W8" s="214" t="str">
        <f>IFERROR(U8/S8,"-")</f>
        <v>-</v>
      </c>
      <c r="X8" s="208">
        <f>SUM(U8:U8)-SUM(G8:G8)</f>
        <v>-81600</v>
      </c>
      <c r="Y8" s="85">
        <f>SUM(U8:U8)/SUM(G8:G8)</f>
        <v>0</v>
      </c>
      <c r="AA8" s="86">
        <v>6</v>
      </c>
      <c r="AB8" s="87">
        <f>IF(L8=0,"",IF(AA8=0,"",(AA8/L8)))</f>
        <v>0.125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5</v>
      </c>
      <c r="AK8" s="93">
        <f>IF(L8=0,"",IF(AJ8=0,"",(AJ8/L8)))</f>
        <v>0.10416666666667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2</v>
      </c>
      <c r="AT8" s="99">
        <f>IF(L8=0,"",IF(AS8=0,"",(AS8/L8)))</f>
        <v>0.041666666666667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9</v>
      </c>
      <c r="BC8" s="105">
        <f>IF(L8=0,"",IF(BB8=0,"",(BB8/L8)))</f>
        <v>0.1875</v>
      </c>
      <c r="BD8" s="104"/>
      <c r="BE8" s="106">
        <f>IFERROR(BD8/BB8,"-")</f>
        <v>0</v>
      </c>
      <c r="BF8" s="107"/>
      <c r="BG8" s="108">
        <f>IFERROR(BF8/BB8,"-")</f>
        <v>0</v>
      </c>
      <c r="BH8" s="109"/>
      <c r="BI8" s="109"/>
      <c r="BJ8" s="109"/>
      <c r="BK8" s="110">
        <v>13</v>
      </c>
      <c r="BL8" s="111">
        <f>IF(L8=0,"",IF(BK8=0,"",(BK8/L8)))</f>
        <v>0.27083333333333</v>
      </c>
      <c r="BM8" s="112"/>
      <c r="BN8" s="113">
        <f>IFERROR(BM8/BK8,"-")</f>
        <v>0</v>
      </c>
      <c r="BO8" s="114"/>
      <c r="BP8" s="115">
        <f>IFERROR(BO8/BK8,"-")</f>
        <v>0</v>
      </c>
      <c r="BQ8" s="116"/>
      <c r="BR8" s="116"/>
      <c r="BS8" s="116"/>
      <c r="BT8" s="117">
        <v>10</v>
      </c>
      <c r="BU8" s="118">
        <f>IF(L8=0,"",IF(BT8=0,"",(BT8/L8)))</f>
        <v>0.20833333333333</v>
      </c>
      <c r="BV8" s="119"/>
      <c r="BW8" s="120">
        <f>IFERROR(BV8/BT8,"-")</f>
        <v>0</v>
      </c>
      <c r="BX8" s="121"/>
      <c r="BY8" s="122">
        <f>IFERROR(BX8/BT8,"-")</f>
        <v>0</v>
      </c>
      <c r="BZ8" s="123"/>
      <c r="CA8" s="123"/>
      <c r="CB8" s="123"/>
      <c r="CC8" s="124">
        <v>3</v>
      </c>
      <c r="CD8" s="125">
        <f>IF(L8=0,"",IF(CC8=0,"",(CC8/L8)))</f>
        <v>0.0625</v>
      </c>
      <c r="CE8" s="126"/>
      <c r="CF8" s="127">
        <f>IFERROR(CE8/CC8,"-")</f>
        <v>0</v>
      </c>
      <c r="CG8" s="128"/>
      <c r="CH8" s="129">
        <f>IFERROR(CG8/CC8,"-")</f>
        <v>0</v>
      </c>
      <c r="CI8" s="130"/>
      <c r="CJ8" s="130"/>
      <c r="CK8" s="130"/>
      <c r="CL8" s="131">
        <v>0</v>
      </c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</v>
      </c>
      <c r="B13" s="152"/>
      <c r="C13" s="152"/>
      <c r="D13" s="152"/>
      <c r="E13" s="153" t="s">
        <v>72</v>
      </c>
      <c r="F13" s="153"/>
      <c r="G13" s="211">
        <f>SUM(G6:G12)</f>
        <v>81600</v>
      </c>
      <c r="H13" s="211"/>
      <c r="I13" s="152">
        <f>SUM(I6:I12)</f>
        <v>154</v>
      </c>
      <c r="J13" s="152">
        <f>SUM(J6:J12)</f>
        <v>0</v>
      </c>
      <c r="K13" s="152">
        <f>SUM(K6:K12)</f>
        <v>1197</v>
      </c>
      <c r="L13" s="152">
        <f>SUM(L6:L12)</f>
        <v>48</v>
      </c>
      <c r="M13" s="152">
        <f>SUM(M6:M12)</f>
        <v>42</v>
      </c>
      <c r="N13" s="154">
        <f>IFERROR(L13/K13,"-")</f>
        <v>0.040100250626566</v>
      </c>
      <c r="O13" s="155">
        <f>SUM(O6:O12)</f>
        <v>0</v>
      </c>
      <c r="P13" s="155">
        <f>SUM(P6:P12)</f>
        <v>4</v>
      </c>
      <c r="Q13" s="154">
        <f>IFERROR(O13/L13,"-")</f>
        <v>0</v>
      </c>
      <c r="R13" s="156">
        <f>IFERROR(G13/L13,"-")</f>
        <v>1700</v>
      </c>
      <c r="S13" s="157">
        <f>SUM(S6:S12)</f>
        <v>0</v>
      </c>
      <c r="T13" s="154">
        <f>IFERROR(S13/L13,"-")</f>
        <v>0</v>
      </c>
      <c r="U13" s="211">
        <f>SUM(U6:U12)</f>
        <v>0</v>
      </c>
      <c r="V13" s="211">
        <f>IFERROR(U13/L13,"-")</f>
        <v>0</v>
      </c>
      <c r="W13" s="211" t="str">
        <f>IFERROR(U13/S13,"-")</f>
        <v>-</v>
      </c>
      <c r="X13" s="211">
        <f>U13-G13</f>
        <v>-81600</v>
      </c>
      <c r="Y13" s="158">
        <f>U13/G13</f>
        <v>0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3.5719924507509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4370236</v>
      </c>
      <c r="H6" s="78">
        <v>7300</v>
      </c>
      <c r="I6" s="78">
        <v>0</v>
      </c>
      <c r="J6" s="78">
        <v>177788</v>
      </c>
      <c r="K6" s="79">
        <v>2173</v>
      </c>
      <c r="L6" s="81">
        <f>IFERROR(K6/J6,"-")</f>
        <v>0.012222422210723</v>
      </c>
      <c r="M6" s="78">
        <v>72</v>
      </c>
      <c r="N6" s="78">
        <v>627</v>
      </c>
      <c r="O6" s="81">
        <f>IFERROR(M6/(K6),"-")</f>
        <v>0.033133916244823</v>
      </c>
      <c r="P6" s="82">
        <f>IFERROR(G6/SUM(K6:K6),"-")</f>
        <v>2011.1532443626</v>
      </c>
      <c r="Q6" s="83">
        <v>282</v>
      </c>
      <c r="R6" s="81">
        <f>IF(K6=0,"-",Q6/K6)</f>
        <v>0.12977450529222</v>
      </c>
      <c r="S6" s="213">
        <v>15610450</v>
      </c>
      <c r="T6" s="214">
        <f>IFERROR(S6/K6,"-")</f>
        <v>7183.8242061666</v>
      </c>
      <c r="U6" s="214">
        <f>IFERROR(S6/Q6,"-")</f>
        <v>55356.205673759</v>
      </c>
      <c r="V6" s="208">
        <f>SUM(S6:S6)-SUM(G6:G6)</f>
        <v>11240214</v>
      </c>
      <c r="W6" s="85">
        <f>SUM(S6:S6)/SUM(G6:G6)</f>
        <v>3.5719924507509</v>
      </c>
      <c r="Y6" s="86">
        <v>1</v>
      </c>
      <c r="Z6" s="87">
        <f>IF(K6=0,"",IF(Y6=0,"",(Y6/K6)))</f>
        <v>0.00046019328117809</v>
      </c>
      <c r="AA6" s="86"/>
      <c r="AB6" s="88">
        <f>IFERROR(AA6/Y6,"-")</f>
        <v>0</v>
      </c>
      <c r="AC6" s="89"/>
      <c r="AD6" s="90">
        <f>IFERROR(AC6/Y6,"-")</f>
        <v>0</v>
      </c>
      <c r="AE6" s="91"/>
      <c r="AF6" s="91"/>
      <c r="AG6" s="91"/>
      <c r="AH6" s="92"/>
      <c r="AI6" s="93">
        <f>IF(K6=0,"",IF(AH6=0,"",(AH6/K6)))</f>
        <v>0</v>
      </c>
      <c r="AJ6" s="92"/>
      <c r="AK6" s="94" t="str">
        <f>IFERROR(AJ6/AH6,"-")</f>
        <v>-</v>
      </c>
      <c r="AL6" s="95"/>
      <c r="AM6" s="96" t="str">
        <f>IFERROR(AL6/AH6,"-")</f>
        <v>-</v>
      </c>
      <c r="AN6" s="97"/>
      <c r="AO6" s="97"/>
      <c r="AP6" s="97"/>
      <c r="AQ6" s="98">
        <v>19</v>
      </c>
      <c r="AR6" s="99">
        <f>IF(K6=0,"",IF(AQ6=0,"",(AQ6/K6)))</f>
        <v>0.0087436723423838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63</v>
      </c>
      <c r="BA6" s="105">
        <f>IF(K6=0,"",IF(AZ6=0,"",(AZ6/K6)))</f>
        <v>0.02899217671422</v>
      </c>
      <c r="BB6" s="104">
        <v>4</v>
      </c>
      <c r="BC6" s="106">
        <f>IFERROR(BB6/AZ6,"-")</f>
        <v>0.063492063492063</v>
      </c>
      <c r="BD6" s="107">
        <v>32000</v>
      </c>
      <c r="BE6" s="108">
        <f>IFERROR(BD6/AZ6,"-")</f>
        <v>507.93650793651</v>
      </c>
      <c r="BF6" s="109">
        <v>2</v>
      </c>
      <c r="BG6" s="109"/>
      <c r="BH6" s="109">
        <v>2</v>
      </c>
      <c r="BI6" s="110">
        <v>917</v>
      </c>
      <c r="BJ6" s="111">
        <f>IF(K6=0,"",IF(BI6=0,"",(BI6/K6)))</f>
        <v>0.42199723884031</v>
      </c>
      <c r="BK6" s="112">
        <v>92</v>
      </c>
      <c r="BL6" s="113">
        <f>IFERROR(BK6/BI6,"-")</f>
        <v>0.10032715376227</v>
      </c>
      <c r="BM6" s="114">
        <v>3892500</v>
      </c>
      <c r="BN6" s="115">
        <f>IFERROR(BM6/BI6,"-")</f>
        <v>4244.8200654308</v>
      </c>
      <c r="BO6" s="116">
        <v>43</v>
      </c>
      <c r="BP6" s="116">
        <v>9</v>
      </c>
      <c r="BQ6" s="116">
        <v>40</v>
      </c>
      <c r="BR6" s="117">
        <v>894</v>
      </c>
      <c r="BS6" s="118">
        <f>IF(K6=0,"",IF(BR6=0,"",(BR6/K6)))</f>
        <v>0.41141279337322</v>
      </c>
      <c r="BT6" s="119">
        <v>141</v>
      </c>
      <c r="BU6" s="120">
        <f>IFERROR(BT6/BR6,"-")</f>
        <v>0.15771812080537</v>
      </c>
      <c r="BV6" s="121">
        <v>8042000</v>
      </c>
      <c r="BW6" s="122">
        <f>IFERROR(BV6/BR6,"-")</f>
        <v>8995.5257270694</v>
      </c>
      <c r="BX6" s="123">
        <v>44</v>
      </c>
      <c r="BY6" s="123">
        <v>27</v>
      </c>
      <c r="BZ6" s="123">
        <v>70</v>
      </c>
      <c r="CA6" s="124">
        <v>279</v>
      </c>
      <c r="CB6" s="125">
        <f>IF(K6=0,"",IF(CA6=0,"",(CA6/K6)))</f>
        <v>0.12839392544869</v>
      </c>
      <c r="CC6" s="126">
        <v>45</v>
      </c>
      <c r="CD6" s="127">
        <f>IFERROR(CC6/CA6,"-")</f>
        <v>0.16129032258065</v>
      </c>
      <c r="CE6" s="128">
        <v>3643950</v>
      </c>
      <c r="CF6" s="129">
        <f>IFERROR(CE6/CA6,"-")</f>
        <v>13060.752688172</v>
      </c>
      <c r="CG6" s="130">
        <v>11</v>
      </c>
      <c r="CH6" s="130">
        <v>3</v>
      </c>
      <c r="CI6" s="130">
        <v>31</v>
      </c>
      <c r="CJ6" s="131">
        <v>282</v>
      </c>
      <c r="CK6" s="132">
        <v>15610450</v>
      </c>
      <c r="CL6" s="132">
        <v>1283000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38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0</v>
      </c>
      <c r="I9" s="78">
        <v>0</v>
      </c>
      <c r="J9" s="78">
        <v>2</v>
      </c>
      <c r="K9" s="79">
        <v>0</v>
      </c>
      <c r="L9" s="81">
        <f>IFERROR(K9/J9,"-")</f>
        <v>0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3</v>
      </c>
      <c r="K10" s="79">
        <v>0</v>
      </c>
      <c r="L10" s="81">
        <f>IFERROR(K10/J10,"-")</f>
        <v>0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4370236</v>
      </c>
      <c r="H13" s="152">
        <f>SUM(H6:H12)</f>
        <v>7300</v>
      </c>
      <c r="I13" s="152">
        <f>SUM(I6:I12)</f>
        <v>0</v>
      </c>
      <c r="J13" s="152">
        <f>SUM(J6:J12)</f>
        <v>177831</v>
      </c>
      <c r="K13" s="152">
        <f>SUM(K6:K12)</f>
        <v>2173</v>
      </c>
      <c r="L13" s="154">
        <f>IFERROR(K13/J13,"-")</f>
        <v>0.012219466797128</v>
      </c>
      <c r="M13" s="155">
        <f>SUM(M6:M12)</f>
        <v>72</v>
      </c>
      <c r="N13" s="155">
        <f>SUM(N6:N12)</f>
        <v>627</v>
      </c>
      <c r="O13" s="154">
        <f>IFERROR(M13/K13,"-")</f>
        <v>0.033133916244823</v>
      </c>
      <c r="P13" s="156">
        <f>IFERROR(G13/K13,"-")</f>
        <v>2011.1532443626</v>
      </c>
      <c r="Q13" s="157">
        <f>SUM(Q6:Q12)</f>
        <v>282</v>
      </c>
      <c r="R13" s="154">
        <f>IFERROR(Q13/K13,"-")</f>
        <v>0.12977450529222</v>
      </c>
      <c r="S13" s="211">
        <f>SUM(S6:S12)</f>
        <v>15610450</v>
      </c>
      <c r="T13" s="211">
        <f>IFERROR(S13/K13,"-")</f>
        <v>7183.8242061666</v>
      </c>
      <c r="U13" s="211">
        <f>IFERROR(S13/Q13,"-")</f>
        <v>55356.205673759</v>
      </c>
      <c r="V13" s="211">
        <f>S13-G13</f>
        <v>11240214</v>
      </c>
      <c r="W13" s="158">
        <f>S13/G13</f>
        <v>3.5719924507509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