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<sst xmlns="http://schemas.openxmlformats.org/spreadsheetml/2006/main" uniqueCount="85">
  <si>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</si>
  <si>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</si>
  <si>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</si>
  <si>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</si>
  <si>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</si>
  <si>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</si>
  <si>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</si>
  <si>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</si>
  <si>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</si>
  <si>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</si>
  <si>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</si>
  <si>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</si>
  <si>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</si>
  <si>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</si>
  <si>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</si>
  <si>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</si>
  <si>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</si>
  <si>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</si>
  <si>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</si>
  <si>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</si>
  <si>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</si>
  <si>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</si>
  <si>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</si>
  <si>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</si>
  <si>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</si>
  <si>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</si>
  <si>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</si>
  <si>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</si>
  <si>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</si>
  <si>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</si>
  <si>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</si>
  <si>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</si>
  <si>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</si>
  <si>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</si>
  <si>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</si>
  <si>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</si>
  <si>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</si>
  <si>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</si>
  <si>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</si>
  <si>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</si>
  <si>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</si>
  <si>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</si>
  <si>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</si>
  <si>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</si>
  <si>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</si>
  <si>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</si>
  <si>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</si>
  <si>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</si>
  <si>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</si>
  <si>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</si>
  <si>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</si>
  <si>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</si>
  <si>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</si>
  <si>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</si>
  <si>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</si>
  <si>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</si>
  <si>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</si>
  <si>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</si>
  <si>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</si>
  <si>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</si>
  <si>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</si>
  <si>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</si>
  <si>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</si>
  <si>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6/1～6/30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</si>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</sst>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61200</v>
      </c>
      <c r="E6" s="34">
        <v>119</v>
      </c>
      <c r="F6" s="34">
        <v>0</v>
      </c>
      <c r="G6" s="34">
        <v>894</v>
      </c>
      <c r="H6" s="41">
        <v>36</v>
      </c>
      <c r="I6" s="42">
        <v>0</v>
      </c>
      <c r="J6" s="45">
        <f>H6+I6</f>
        <v>36</v>
      </c>
      <c r="K6" s="35">
        <f>IFERROR(J6/G6,"-")</f>
        <v>0.040268456375839</v>
      </c>
      <c r="L6" s="34">
        <v>2</v>
      </c>
      <c r="M6" s="34">
        <v>1</v>
      </c>
      <c r="N6" s="35">
        <f>IFERROR(L6/J6,"-")</f>
        <v>0.055555555555556</v>
      </c>
      <c r="O6" s="36">
        <f>IFERROR(D6/J6,"-")</f>
        <v>1700</v>
      </c>
      <c r="P6" s="37">
        <v>1</v>
      </c>
      <c r="Q6" s="35">
        <f>IFERROR(P6/J6,"-")</f>
        <v>0.027777777777778</v>
      </c>
      <c r="R6" s="204">
        <v>3500</v>
      </c>
      <c r="S6" s="205">
        <f>IFERROR(R6/J6,"-")</f>
        <v>97.222222222222</v>
      </c>
      <c r="T6" s="205">
        <f>IFERROR(R6/P6,"-")</f>
        <v>3500</v>
      </c>
      <c r="U6" s="199">
        <f>IFERROR(R6-D6,"-")</f>
        <v>-57700</v>
      </c>
      <c r="V6" s="38">
        <f>R6/D6</f>
        <v>0.05718954248366</v>
      </c>
      <c r="W6" s="32"/>
      <c r="X6" s="44"/>
    </row>
    <row r="7" spans="1:24">
      <c r="A7" s="33"/>
      <c r="B7" s="39" t="s">
        <v>24</v>
      </c>
      <c r="C7" s="39">
        <v>5</v>
      </c>
      <c r="D7" s="199">
        <v>3142322</v>
      </c>
      <c r="E7" s="34">
        <v>3317</v>
      </c>
      <c r="F7" s="34">
        <v>0</v>
      </c>
      <c r="G7" s="34">
        <v>99985</v>
      </c>
      <c r="H7" s="41">
        <v>1080</v>
      </c>
      <c r="I7" s="42">
        <v>12</v>
      </c>
      <c r="J7" s="45">
        <f>H7+I7</f>
        <v>1092</v>
      </c>
      <c r="K7" s="35">
        <f>IFERROR(J7/G7,"-")</f>
        <v>0.010921638245737</v>
      </c>
      <c r="L7" s="34">
        <v>48</v>
      </c>
      <c r="M7" s="34">
        <v>289</v>
      </c>
      <c r="N7" s="35">
        <f>IFERROR(L7/J7,"-")</f>
        <v>0.043956043956044</v>
      </c>
      <c r="O7" s="36">
        <f>IFERROR(D7/J7,"-")</f>
        <v>2877.5842490842</v>
      </c>
      <c r="P7" s="37">
        <v>145</v>
      </c>
      <c r="Q7" s="35">
        <f>IFERROR(P7/J7,"-")</f>
        <v>0.13278388278388</v>
      </c>
      <c r="R7" s="204">
        <v>5431410</v>
      </c>
      <c r="S7" s="205">
        <f>IFERROR(R7/J7,"-")</f>
        <v>4973.8186813187</v>
      </c>
      <c r="T7" s="205">
        <f>IFERROR(R7/P7,"-")</f>
        <v>37458</v>
      </c>
      <c r="U7" s="199">
        <f>IFERROR(R7-D7,"-")</f>
        <v>2289088</v>
      </c>
      <c r="V7" s="38">
        <f>R7/D7</f>
        <v>1.7284702204294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3203522</v>
      </c>
      <c r="E10" s="21">
        <f>SUM(E6:E8)</f>
        <v>3436</v>
      </c>
      <c r="F10" s="21">
        <f>SUM(F6:F8)</f>
        <v>0</v>
      </c>
      <c r="G10" s="21">
        <f>SUM(G6:G8)</f>
        <v>100879</v>
      </c>
      <c r="H10" s="21">
        <f>SUM(H6:H8)</f>
        <v>1116</v>
      </c>
      <c r="I10" s="21">
        <f>SUM(I6:I8)</f>
        <v>12</v>
      </c>
      <c r="J10" s="21">
        <f>SUM(J6:J8)</f>
        <v>1128</v>
      </c>
      <c r="K10" s="22">
        <f>IFERROR(J10/G10,"-")</f>
        <v>0.011181712744972</v>
      </c>
      <c r="L10" s="31">
        <f>SUM(L6:L8)</f>
        <v>50</v>
      </c>
      <c r="M10" s="31">
        <f>SUM(M6:M8)</f>
        <v>290</v>
      </c>
      <c r="N10" s="22">
        <f>IFERROR(L10/J10,"-")</f>
        <v>0.044326241134752</v>
      </c>
      <c r="O10" s="23">
        <f>IFERROR(D10/J10,"-")</f>
        <v>2840.0017730496</v>
      </c>
      <c r="P10" s="24">
        <f>SUM(P6:P8)</f>
        <v>146</v>
      </c>
      <c r="Q10" s="22">
        <f>IFERROR(P10/J10,"-")</f>
        <v>0.12943262411348</v>
      </c>
      <c r="R10" s="202">
        <f>SUM(R6:R8)</f>
        <v>5434910</v>
      </c>
      <c r="S10" s="202">
        <f>IFERROR(R10/J10,"-")</f>
        <v>4818.1826241135</v>
      </c>
      <c r="T10" s="202">
        <f>IFERROR(R10/P10,"-")</f>
        <v>37225.410958904</v>
      </c>
      <c r="U10" s="202">
        <f>SUM(U6:U8)</f>
        <v>2231388</v>
      </c>
      <c r="V10" s="25">
        <f>IFERROR(R10/D10,"-")</f>
        <v>1.696542118331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0.05718954248366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61200</v>
      </c>
      <c r="H8" s="208">
        <v>1700</v>
      </c>
      <c r="I8" s="78">
        <v>119</v>
      </c>
      <c r="J8" s="78">
        <v>0</v>
      </c>
      <c r="K8" s="78">
        <v>894</v>
      </c>
      <c r="L8" s="79">
        <v>36</v>
      </c>
      <c r="M8" s="80">
        <v>36</v>
      </c>
      <c r="N8" s="81">
        <f>IFERROR(L8/K8,"-")</f>
        <v>0.040268456375839</v>
      </c>
      <c r="O8" s="78">
        <v>2</v>
      </c>
      <c r="P8" s="78">
        <v>1</v>
      </c>
      <c r="Q8" s="81">
        <f>IFERROR(O8/L8,"-")</f>
        <v>0.055555555555556</v>
      </c>
      <c r="R8" s="82">
        <f>IFERROR(G8/SUM(L8:L8),"-")</f>
        <v>1700</v>
      </c>
      <c r="S8" s="83">
        <v>1</v>
      </c>
      <c r="T8" s="81">
        <f>IF(L8=0,"-",S8/L8)</f>
        <v>0.027777777777778</v>
      </c>
      <c r="U8" s="213">
        <v>3500</v>
      </c>
      <c r="V8" s="214">
        <f>IFERROR(U8/L8,"-")</f>
        <v>97.222222222222</v>
      </c>
      <c r="W8" s="214">
        <f>IFERROR(U8/S8,"-")</f>
        <v>3500</v>
      </c>
      <c r="X8" s="208">
        <f>SUM(U8:U8)-SUM(G8:G8)</f>
        <v>-57700</v>
      </c>
      <c r="Y8" s="85">
        <f>SUM(U8:U8)/SUM(G8:G8)</f>
        <v>0.05718954248366</v>
      </c>
      <c r="AA8" s="86"/>
      <c r="AB8" s="87">
        <f>IF(L8=0,"",IF(AA8=0,"",(AA8/L8)))</f>
        <v>0</v>
      </c>
      <c r="AC8" s="86"/>
      <c r="AD8" s="88" t="str">
        <f>IFERROR(AC8/AA8,"-")</f>
        <v>-</v>
      </c>
      <c r="AE8" s="89"/>
      <c r="AF8" s="90" t="str">
        <f>IFERROR(AE8/AA8,"-")</f>
        <v>-</v>
      </c>
      <c r="AG8" s="91"/>
      <c r="AH8" s="91"/>
      <c r="AI8" s="91"/>
      <c r="AJ8" s="92">
        <v>4</v>
      </c>
      <c r="AK8" s="93">
        <f>IF(L8=0,"",IF(AJ8=0,"",(AJ8/L8)))</f>
        <v>0.11111111111111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5</v>
      </c>
      <c r="AT8" s="99">
        <f>IF(L8=0,"",IF(AS8=0,"",(AS8/L8)))</f>
        <v>0.13888888888889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6</v>
      </c>
      <c r="BC8" s="105">
        <f>IF(L8=0,"",IF(BB8=0,"",(BB8/L8)))</f>
        <v>0.16666666666667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11</v>
      </c>
      <c r="BL8" s="111">
        <f>IF(L8=0,"",IF(BK8=0,"",(BK8/L8)))</f>
        <v>0.30555555555556</v>
      </c>
      <c r="BM8" s="112"/>
      <c r="BN8" s="113">
        <f>IFERROR(BM8/BK8,"-")</f>
        <v>0</v>
      </c>
      <c r="BO8" s="114"/>
      <c r="BP8" s="115">
        <f>IFERROR(BO8/BK8,"-")</f>
        <v>0</v>
      </c>
      <c r="BQ8" s="116"/>
      <c r="BR8" s="116"/>
      <c r="BS8" s="116"/>
      <c r="BT8" s="117">
        <v>8</v>
      </c>
      <c r="BU8" s="118">
        <f>IF(L8=0,"",IF(BT8=0,"",(BT8/L8)))</f>
        <v>0.22222222222222</v>
      </c>
      <c r="BV8" s="119">
        <v>1</v>
      </c>
      <c r="BW8" s="120">
        <f>IFERROR(BV8/BT8,"-")</f>
        <v>0.125</v>
      </c>
      <c r="BX8" s="121">
        <v>3500</v>
      </c>
      <c r="BY8" s="122">
        <f>IFERROR(BX8/BT8,"-")</f>
        <v>437.5</v>
      </c>
      <c r="BZ8" s="123"/>
      <c r="CA8" s="123">
        <v>1</v>
      </c>
      <c r="CB8" s="123"/>
      <c r="CC8" s="124">
        <v>2</v>
      </c>
      <c r="CD8" s="125">
        <f>IF(L8=0,"",IF(CC8=0,"",(CC8/L8)))</f>
        <v>0.055555555555556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1</v>
      </c>
      <c r="CM8" s="132">
        <v>3500</v>
      </c>
      <c r="CN8" s="132">
        <v>3500</v>
      </c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0.05718954248366</v>
      </c>
      <c r="B13" s="152"/>
      <c r="C13" s="152"/>
      <c r="D13" s="152"/>
      <c r="E13" s="153" t="s">
        <v>72</v>
      </c>
      <c r="F13" s="153"/>
      <c r="G13" s="211">
        <f>SUM(G6:G12)</f>
        <v>61200</v>
      </c>
      <c r="H13" s="211"/>
      <c r="I13" s="152">
        <f>SUM(I6:I12)</f>
        <v>119</v>
      </c>
      <c r="J13" s="152">
        <f>SUM(J6:J12)</f>
        <v>0</v>
      </c>
      <c r="K13" s="152">
        <f>SUM(K6:K12)</f>
        <v>894</v>
      </c>
      <c r="L13" s="152">
        <f>SUM(L6:L12)</f>
        <v>36</v>
      </c>
      <c r="M13" s="152">
        <f>SUM(M6:M12)</f>
        <v>36</v>
      </c>
      <c r="N13" s="154">
        <f>IFERROR(L13/K13,"-")</f>
        <v>0.040268456375839</v>
      </c>
      <c r="O13" s="155">
        <f>SUM(O6:O12)</f>
        <v>2</v>
      </c>
      <c r="P13" s="155">
        <f>SUM(P6:P12)</f>
        <v>1</v>
      </c>
      <c r="Q13" s="154">
        <f>IFERROR(O13/L13,"-")</f>
        <v>0.055555555555556</v>
      </c>
      <c r="R13" s="156">
        <f>IFERROR(G13/L13,"-")</f>
        <v>1700</v>
      </c>
      <c r="S13" s="157">
        <f>SUM(S6:S12)</f>
        <v>1</v>
      </c>
      <c r="T13" s="154">
        <f>IFERROR(S13/L13,"-")</f>
        <v>0.027777777777778</v>
      </c>
      <c r="U13" s="211">
        <f>SUM(U6:U12)</f>
        <v>3500</v>
      </c>
      <c r="V13" s="211">
        <f>IFERROR(U13/L13,"-")</f>
        <v>97.222222222222</v>
      </c>
      <c r="W13" s="211">
        <f>IFERROR(U13/S13,"-")</f>
        <v>3500</v>
      </c>
      <c r="X13" s="211">
        <f>U13-G13</f>
        <v>-57700</v>
      </c>
      <c r="Y13" s="158">
        <f>U13/G13</f>
        <v>0.05718954248366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1.7284702204294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3142322</v>
      </c>
      <c r="H6" s="78">
        <v>3317</v>
      </c>
      <c r="I6" s="78">
        <v>0</v>
      </c>
      <c r="J6" s="78">
        <v>99936</v>
      </c>
      <c r="K6" s="79">
        <v>1092</v>
      </c>
      <c r="L6" s="81">
        <f>IFERROR(K6/J6,"-")</f>
        <v>0.010926993275696</v>
      </c>
      <c r="M6" s="78">
        <v>48</v>
      </c>
      <c r="N6" s="78">
        <v>289</v>
      </c>
      <c r="O6" s="81">
        <f>IFERROR(M6/(K6),"-")</f>
        <v>0.043956043956044</v>
      </c>
      <c r="P6" s="82">
        <f>IFERROR(G6/SUM(K6:K6),"-")</f>
        <v>2877.5842490842</v>
      </c>
      <c r="Q6" s="83">
        <v>145</v>
      </c>
      <c r="R6" s="81">
        <f>IF(K6=0,"-",Q6/K6)</f>
        <v>0.13278388278388</v>
      </c>
      <c r="S6" s="213">
        <v>5431410</v>
      </c>
      <c r="T6" s="214">
        <f>IFERROR(S6/K6,"-")</f>
        <v>4973.8186813187</v>
      </c>
      <c r="U6" s="214">
        <f>IFERROR(S6/Q6,"-")</f>
        <v>37458</v>
      </c>
      <c r="V6" s="208">
        <f>SUM(S6:S6)-SUM(G6:G6)</f>
        <v>2289088</v>
      </c>
      <c r="W6" s="85">
        <f>SUM(S6:S6)/SUM(G6:G6)</f>
        <v>1.7284702204294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>
        <v>1</v>
      </c>
      <c r="AI6" s="93">
        <f>IF(K6=0,"",IF(AH6=0,"",(AH6/K6)))</f>
        <v>0.00091575091575092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11</v>
      </c>
      <c r="AR6" s="99">
        <f>IF(K6=0,"",IF(AQ6=0,"",(AQ6/K6)))</f>
        <v>0.01007326007326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34</v>
      </c>
      <c r="BA6" s="105">
        <f>IF(K6=0,"",IF(AZ6=0,"",(AZ6/K6)))</f>
        <v>0.031135531135531</v>
      </c>
      <c r="BB6" s="104">
        <v>1</v>
      </c>
      <c r="BC6" s="106">
        <f>IFERROR(BB6/AZ6,"-")</f>
        <v>0.029411764705882</v>
      </c>
      <c r="BD6" s="107">
        <v>2000</v>
      </c>
      <c r="BE6" s="108">
        <f>IFERROR(BD6/AZ6,"-")</f>
        <v>58.823529411765</v>
      </c>
      <c r="BF6" s="109">
        <v>1</v>
      </c>
      <c r="BG6" s="109"/>
      <c r="BH6" s="109"/>
      <c r="BI6" s="110">
        <v>511</v>
      </c>
      <c r="BJ6" s="111">
        <f>IF(K6=0,"",IF(BI6=0,"",(BI6/K6)))</f>
        <v>0.46794871794872</v>
      </c>
      <c r="BK6" s="112">
        <v>61</v>
      </c>
      <c r="BL6" s="113">
        <f>IFERROR(BK6/BI6,"-")</f>
        <v>0.11937377690802</v>
      </c>
      <c r="BM6" s="114">
        <v>1608000</v>
      </c>
      <c r="BN6" s="115">
        <f>IFERROR(BM6/BI6,"-")</f>
        <v>3146.771037182</v>
      </c>
      <c r="BO6" s="116">
        <v>27</v>
      </c>
      <c r="BP6" s="116">
        <v>6</v>
      </c>
      <c r="BQ6" s="116">
        <v>28</v>
      </c>
      <c r="BR6" s="117">
        <v>401</v>
      </c>
      <c r="BS6" s="118">
        <f>IF(K6=0,"",IF(BR6=0,"",(BR6/K6)))</f>
        <v>0.36721611721612</v>
      </c>
      <c r="BT6" s="119">
        <v>66</v>
      </c>
      <c r="BU6" s="120">
        <f>IFERROR(BT6/BR6,"-")</f>
        <v>0.1645885286783</v>
      </c>
      <c r="BV6" s="121">
        <v>2389000</v>
      </c>
      <c r="BW6" s="122">
        <f>IFERROR(BV6/BR6,"-")</f>
        <v>5957.6059850374</v>
      </c>
      <c r="BX6" s="123">
        <v>27</v>
      </c>
      <c r="BY6" s="123">
        <v>8</v>
      </c>
      <c r="BZ6" s="123">
        <v>31</v>
      </c>
      <c r="CA6" s="124">
        <v>134</v>
      </c>
      <c r="CB6" s="125">
        <f>IF(K6=0,"",IF(CA6=0,"",(CA6/K6)))</f>
        <v>0.12271062271062</v>
      </c>
      <c r="CC6" s="126">
        <v>17</v>
      </c>
      <c r="CD6" s="127">
        <f>IFERROR(CC6/CA6,"-")</f>
        <v>0.12686567164179</v>
      </c>
      <c r="CE6" s="128">
        <v>1432410</v>
      </c>
      <c r="CF6" s="129">
        <f>IFERROR(CE6/CA6,"-")</f>
        <v>10689.626865672</v>
      </c>
      <c r="CG6" s="130">
        <v>3</v>
      </c>
      <c r="CH6" s="130">
        <v>3</v>
      </c>
      <c r="CI6" s="130">
        <v>11</v>
      </c>
      <c r="CJ6" s="131">
        <v>145</v>
      </c>
      <c r="CK6" s="132">
        <v>5431410</v>
      </c>
      <c r="CL6" s="132">
        <v>610000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48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1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3142322</v>
      </c>
      <c r="H13" s="152">
        <f>SUM(H6:H12)</f>
        <v>3317</v>
      </c>
      <c r="I13" s="152">
        <f>SUM(I6:I12)</f>
        <v>0</v>
      </c>
      <c r="J13" s="152">
        <f>SUM(J6:J12)</f>
        <v>99985</v>
      </c>
      <c r="K13" s="152">
        <f>SUM(K6:K12)</f>
        <v>1092</v>
      </c>
      <c r="L13" s="154">
        <f>IFERROR(K13/J13,"-")</f>
        <v>0.010921638245737</v>
      </c>
      <c r="M13" s="155">
        <f>SUM(M6:M12)</f>
        <v>48</v>
      </c>
      <c r="N13" s="155">
        <f>SUM(N6:N12)</f>
        <v>289</v>
      </c>
      <c r="O13" s="154">
        <f>IFERROR(M13/K13,"-")</f>
        <v>0.043956043956044</v>
      </c>
      <c r="P13" s="156">
        <f>IFERROR(G13/K13,"-")</f>
        <v>2877.5842490842</v>
      </c>
      <c r="Q13" s="157">
        <f>SUM(Q6:Q12)</f>
        <v>145</v>
      </c>
      <c r="R13" s="154">
        <f>IFERROR(Q13/K13,"-")</f>
        <v>0.13278388278388</v>
      </c>
      <c r="S13" s="211">
        <f>SUM(S6:S12)</f>
        <v>5431410</v>
      </c>
      <c r="T13" s="211">
        <f>IFERROR(S13/K13,"-")</f>
        <v>4973.8186813187</v>
      </c>
      <c r="U13" s="211">
        <f>IFERROR(S13/Q13,"-")</f>
        <v>37458</v>
      </c>
      <c r="V13" s="211">
        <f>S13-G13</f>
        <v>2289088</v>
      </c>
      <c r="W13" s="158">
        <f>S13/G13</f>
        <v>1.7284702204294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