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<sst xmlns="http://schemas.openxmlformats.org/spreadsheetml/2006/main" uniqueCount="118">
  <si>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</si>
  <si>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</si>
  <si>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</si>
  <si>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</si>
  <si>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</si>
  <si>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</si>
  <si>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</si>
  <si>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</si>
  <si>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</si>
  <si>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</si>
  <si>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</si>
  <si>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</si>
  <si>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</si>
  <si>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</si>
  <si>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</si>
  <si>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</si>
  <si>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</si>
  <si>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</si>
  <si>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</si>
  <si>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</si>
  <si>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</si>
  <si>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</si>
  <si>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</si>
  <si>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</si>
  <si>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アフィリエイト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</si>
  <si>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</si>
  <si>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</si>
  <si>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</si>
  <si>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</si>
  <si>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</si>
  <si>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</si>
  <si>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</si>
  <si>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</si>
  <si>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</si>
  <si>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</si>
  <si>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</si>
  <si>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</si>
  <si>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</si>
  <si>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</si>
  <si>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</si>
  <si>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</si>
  <si>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</si>
  <si>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</si>
  <si>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</si>
  <si>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</si>
  <si>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</si>
  <si>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</si>
  <si>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</si>
  <si>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</si>
  <si>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</si>
  <si>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</si>
  <si>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</si>
  <si>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</si>
  <si>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</si>
  <si>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</si>
  <si>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</si>
  <si>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</si>
  <si>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</si>
  <si>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</si>
  <si>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</si>
  <si>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</si>
  <si>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</si>
  <si>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ln_ph001</t>
  </si>
  <si>
    <t>デリヘル版2(LINEver)（並木塔子）</t>
  </si>
  <si>
    <t>学生いませんギャルもいません熟女熟女熟女熟女(LINEver)</t>
  </si>
  <si>
    <t>line</t>
  </si>
  <si>
    <t>スポニチ関東</t>
  </si>
  <si>
    <t>全5段</t>
  </si>
  <si>
    <t>12月10日(土)</t>
  </si>
  <si>
    <t>pp1930</t>
  </si>
  <si>
    <t>空電</t>
  </si>
  <si>
    <t>ln_ph002</t>
  </si>
  <si>
    <t>雑誌版SPA(LINEver)（艶堂しほり）</t>
  </si>
  <si>
    <t>え?LINEでこんなに出会えんの！？ダメ元で始めたはずが</t>
  </si>
  <si>
    <t>12月23日(金)</t>
  </si>
  <si>
    <t>pp1931</t>
  </si>
  <si>
    <t>ln_ph003</t>
  </si>
  <si>
    <t>右女9版(パートナー)(LINEver)（艶堂しほり）</t>
  </si>
  <si>
    <t>サンスポ関東</t>
  </si>
  <si>
    <t>1C終面全5段</t>
  </si>
  <si>
    <t>12月09日(金)</t>
  </si>
  <si>
    <t>pp1932</t>
  </si>
  <si>
    <t>ln_ph004</t>
  </si>
  <si>
    <t>サンスポ関西</t>
  </si>
  <si>
    <t>pp1933</t>
  </si>
  <si>
    <t>ln_ph005</t>
  </si>
  <si>
    <t>デリヘル版（並木塔子）</t>
  </si>
  <si>
    <t>三密(秘密♡親密♡密着)の出会い中高年で大流行</t>
  </si>
  <si>
    <t>デイリースポーツ関西</t>
  </si>
  <si>
    <t>4C終面全5段</t>
  </si>
  <si>
    <t>12月16日(金)</t>
  </si>
  <si>
    <t>pp1934</t>
  </si>
  <si>
    <t>新聞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</si>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</sst>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10</v>
      </c>
      <c r="D6" s="330">
        <v>858000</v>
      </c>
      <c r="E6" s="79">
        <v>89</v>
      </c>
      <c r="F6" s="79">
        <v>61</v>
      </c>
      <c r="G6" s="79">
        <v>67</v>
      </c>
      <c r="H6" s="89">
        <v>61</v>
      </c>
      <c r="I6" s="90">
        <v>0</v>
      </c>
      <c r="J6" s="143">
        <f>H6+I6</f>
        <v>61</v>
      </c>
      <c r="K6" s="80">
        <f>IFERROR(J6/G6,"-")</f>
        <v>0.91044776119403</v>
      </c>
      <c r="L6" s="79">
        <v>0</v>
      </c>
      <c r="M6" s="79">
        <v>11</v>
      </c>
      <c r="N6" s="80">
        <f>IFERROR(L6/J6,"-")</f>
        <v>0</v>
      </c>
      <c r="O6" s="81">
        <f>IFERROR(D6/J6,"-")</f>
        <v>14065.573770492</v>
      </c>
      <c r="P6" s="82">
        <v>3</v>
      </c>
      <c r="Q6" s="80">
        <f>IFERROR(P6/J6,"-")</f>
        <v>0.049180327868852</v>
      </c>
      <c r="R6" s="335">
        <v>74000</v>
      </c>
      <c r="S6" s="336">
        <f>IFERROR(R6/J6,"-")</f>
        <v>1213.1147540984</v>
      </c>
      <c r="T6" s="336">
        <f>IFERROR(R6/P6,"-")</f>
        <v>24666.666666667</v>
      </c>
      <c r="U6" s="330">
        <f>IFERROR(R6-D6,"-")</f>
        <v>-784000</v>
      </c>
      <c r="V6" s="83">
        <f>R6/D6</f>
        <v>0.086247086247086</v>
      </c>
      <c r="W6" s="77"/>
      <c r="X6" s="142"/>
    </row>
    <row r="7" spans="1:24">
      <c r="A7" s="78"/>
      <c r="B7" s="84" t="s">
        <v>24</v>
      </c>
      <c r="C7" s="84">
        <v>5</v>
      </c>
      <c r="D7" s="330">
        <v>54400</v>
      </c>
      <c r="E7" s="79">
        <v>87</v>
      </c>
      <c r="F7" s="79">
        <v>0</v>
      </c>
      <c r="G7" s="79">
        <v>812</v>
      </c>
      <c r="H7" s="89">
        <v>32</v>
      </c>
      <c r="I7" s="90">
        <v>0</v>
      </c>
      <c r="J7" s="143">
        <f>H7+I7</f>
        <v>32</v>
      </c>
      <c r="K7" s="80">
        <f>IFERROR(J7/G7,"-")</f>
        <v>0.039408866995074</v>
      </c>
      <c r="L7" s="79">
        <v>0</v>
      </c>
      <c r="M7" s="79">
        <v>7</v>
      </c>
      <c r="N7" s="80">
        <f>IFERROR(L7/J7,"-")</f>
        <v>0</v>
      </c>
      <c r="O7" s="81">
        <f>IFERROR(D7/J7,"-")</f>
        <v>1700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-54400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11348923</v>
      </c>
      <c r="E8" s="79">
        <v>7372</v>
      </c>
      <c r="F8" s="79">
        <v>0</v>
      </c>
      <c r="G8" s="79">
        <v>468912</v>
      </c>
      <c r="H8" s="89">
        <v>2351</v>
      </c>
      <c r="I8" s="90">
        <v>25</v>
      </c>
      <c r="J8" s="143">
        <f>H8+I8</f>
        <v>2376</v>
      </c>
      <c r="K8" s="80">
        <f>IFERROR(J8/G8,"-")</f>
        <v>0.0050670488279251</v>
      </c>
      <c r="L8" s="79">
        <v>115</v>
      </c>
      <c r="M8" s="79">
        <v>727</v>
      </c>
      <c r="N8" s="80">
        <f>IFERROR(L8/J8,"-")</f>
        <v>0.048400673400673</v>
      </c>
      <c r="O8" s="81">
        <f>IFERROR(D8/J8,"-")</f>
        <v>4776.4827441077</v>
      </c>
      <c r="P8" s="82">
        <v>272</v>
      </c>
      <c r="Q8" s="80">
        <f>IFERROR(P8/J8,"-")</f>
        <v>0.11447811447811</v>
      </c>
      <c r="R8" s="335">
        <v>14794500</v>
      </c>
      <c r="S8" s="336">
        <f>IFERROR(R8/J8,"-")</f>
        <v>6226.6414141414</v>
      </c>
      <c r="T8" s="336">
        <f>IFERROR(R8/P8,"-")</f>
        <v>54391.544117647</v>
      </c>
      <c r="U8" s="330">
        <f>IFERROR(R8-D8,"-")</f>
        <v>3445577</v>
      </c>
      <c r="V8" s="83">
        <f>R8/D8</f>
        <v>1.3036038750109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12261323</v>
      </c>
      <c r="E11" s="41">
        <f>SUM(E6:E9)</f>
        <v>7548</v>
      </c>
      <c r="F11" s="41">
        <f>SUM(F6:F9)</f>
        <v>61</v>
      </c>
      <c r="G11" s="41">
        <f>SUM(G6:G9)</f>
        <v>469791</v>
      </c>
      <c r="H11" s="41">
        <f>SUM(H6:H9)</f>
        <v>2444</v>
      </c>
      <c r="I11" s="41">
        <f>SUM(I6:I9)</f>
        <v>25</v>
      </c>
      <c r="J11" s="41">
        <f>SUM(J6:J9)</f>
        <v>2469</v>
      </c>
      <c r="K11" s="42">
        <f>IFERROR(J11/G11,"-")</f>
        <v>0.0052555285222578</v>
      </c>
      <c r="L11" s="76">
        <f>SUM(L6:L9)</f>
        <v>115</v>
      </c>
      <c r="M11" s="76">
        <f>SUM(M6:M9)</f>
        <v>745</v>
      </c>
      <c r="N11" s="42">
        <f>IFERROR(L11/J11,"-")</f>
        <v>0.046577561765897</v>
      </c>
      <c r="O11" s="43">
        <f>IFERROR(D11/J11,"-")</f>
        <v>4966.1089509923</v>
      </c>
      <c r="P11" s="44">
        <f>SUM(P6:P9)</f>
        <v>275</v>
      </c>
      <c r="Q11" s="42">
        <f>IFERROR(P11/J11,"-")</f>
        <v>0.11138112596193</v>
      </c>
      <c r="R11" s="333">
        <f>SUM(R6:R9)</f>
        <v>14868500</v>
      </c>
      <c r="S11" s="333">
        <f>IFERROR(R11/J11,"-")</f>
        <v>6022.0737140543</v>
      </c>
      <c r="T11" s="333">
        <f>IFERROR(P11/P11,"-")</f>
        <v>1</v>
      </c>
      <c r="U11" s="333">
        <f>SUM(U6:U9)</f>
        <v>2607177</v>
      </c>
      <c r="V11" s="45">
        <f>IFERROR(R11/D11,"-")</f>
        <v>1.2126342320482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0.43589743589744</v>
      </c>
      <c r="B6" s="347" t="s">
        <v>62</v>
      </c>
      <c r="C6" s="347"/>
      <c r="D6" s="347" t="s">
        <v>63</v>
      </c>
      <c r="E6" s="347" t="s">
        <v>64</v>
      </c>
      <c r="F6" s="347" t="s">
        <v>65</v>
      </c>
      <c r="G6" s="88" t="s">
        <v>66</v>
      </c>
      <c r="H6" s="88" t="s">
        <v>67</v>
      </c>
      <c r="I6" s="348" t="s">
        <v>68</v>
      </c>
      <c r="J6" s="330">
        <v>156000</v>
      </c>
      <c r="K6" s="79">
        <v>0</v>
      </c>
      <c r="L6" s="79">
        <v>0</v>
      </c>
      <c r="M6" s="79">
        <v>0</v>
      </c>
      <c r="N6" s="89">
        <v>11</v>
      </c>
      <c r="O6" s="90">
        <v>0</v>
      </c>
      <c r="P6" s="91">
        <f>N6+O6</f>
        <v>11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9176.4705882353</v>
      </c>
      <c r="V6" s="82">
        <v>1</v>
      </c>
      <c r="W6" s="80">
        <f>IF(P6=0,"-",V6/P6)</f>
        <v>0.090909090909091</v>
      </c>
      <c r="X6" s="335">
        <v>18000</v>
      </c>
      <c r="Y6" s="336">
        <f>IFERROR(X6/P6,"-")</f>
        <v>1636.3636363636</v>
      </c>
      <c r="Z6" s="336">
        <f>IFERROR(X6/V6,"-")</f>
        <v>18000</v>
      </c>
      <c r="AA6" s="330">
        <f>SUM(X6:X7)-SUM(J6:J7)</f>
        <v>-88000</v>
      </c>
      <c r="AB6" s="83">
        <f>SUM(X6:X7)/SUM(J6:J7)</f>
        <v>0.43589743589744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9</v>
      </c>
      <c r="BX6" s="125">
        <f>IF(P6=0,"",IF(BW6=0,"",(BW6/P6)))</f>
        <v>0.81818181818182</v>
      </c>
      <c r="BY6" s="126">
        <v>1</v>
      </c>
      <c r="BZ6" s="127">
        <f>IFERROR(BY6/BW6,"-")</f>
        <v>0.11111111111111</v>
      </c>
      <c r="CA6" s="128">
        <v>18000</v>
      </c>
      <c r="CB6" s="129">
        <f>IFERROR(CA6/BW6,"-")</f>
        <v>2000</v>
      </c>
      <c r="CC6" s="130"/>
      <c r="CD6" s="130"/>
      <c r="CE6" s="130">
        <v>1</v>
      </c>
      <c r="CF6" s="131">
        <v>1</v>
      </c>
      <c r="CG6" s="132">
        <f>IF(P6=0,"",IF(CF6=0,"",(CF6/P6)))</f>
        <v>0.090909090909091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18000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 t="s">
        <v>63</v>
      </c>
      <c r="E7" s="347" t="s">
        <v>64</v>
      </c>
      <c r="F7" s="347" t="s">
        <v>70</v>
      </c>
      <c r="G7" s="88"/>
      <c r="H7" s="88"/>
      <c r="I7" s="88"/>
      <c r="J7" s="330"/>
      <c r="K7" s="79">
        <v>21</v>
      </c>
      <c r="L7" s="79">
        <v>15</v>
      </c>
      <c r="M7" s="79">
        <v>13</v>
      </c>
      <c r="N7" s="89">
        <v>6</v>
      </c>
      <c r="O7" s="90">
        <v>0</v>
      </c>
      <c r="P7" s="91">
        <f>N7+O7</f>
        <v>6</v>
      </c>
      <c r="Q7" s="80">
        <f>IFERROR(P7/M7,"-")</f>
        <v>0.46153846153846</v>
      </c>
      <c r="R7" s="79">
        <v>0</v>
      </c>
      <c r="S7" s="79">
        <v>3</v>
      </c>
      <c r="T7" s="80">
        <f>IFERROR(R7/(P7),"-")</f>
        <v>0</v>
      </c>
      <c r="U7" s="336"/>
      <c r="V7" s="82">
        <v>1</v>
      </c>
      <c r="W7" s="80">
        <f>IF(P7=0,"-",V7/P7)</f>
        <v>0.16666666666667</v>
      </c>
      <c r="X7" s="335">
        <v>50000</v>
      </c>
      <c r="Y7" s="336">
        <f>IFERROR(X7/P7,"-")</f>
        <v>8333.3333333333</v>
      </c>
      <c r="Z7" s="336">
        <f>IFERROR(X7/V7,"-")</f>
        <v>50000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0.66666666666667</v>
      </c>
      <c r="BY7" s="126">
        <v>2</v>
      </c>
      <c r="BZ7" s="127">
        <f>IFERROR(BY7/BW7,"-")</f>
        <v>0.5</v>
      </c>
      <c r="CA7" s="128">
        <v>60000</v>
      </c>
      <c r="CB7" s="129">
        <f>IFERROR(CA7/BW7,"-")</f>
        <v>15000</v>
      </c>
      <c r="CC7" s="130">
        <v>1</v>
      </c>
      <c r="CD7" s="130"/>
      <c r="CE7" s="130">
        <v>1</v>
      </c>
      <c r="CF7" s="131">
        <v>1</v>
      </c>
      <c r="CG7" s="132">
        <f>IF(P7=0,"",IF(CF7=0,"",(CF7/P7)))</f>
        <v>0.16666666666667</v>
      </c>
      <c r="CH7" s="133">
        <v>1</v>
      </c>
      <c r="CI7" s="134">
        <f>IFERROR(CH7/CF7,"-")</f>
        <v>1</v>
      </c>
      <c r="CJ7" s="135">
        <v>1007000</v>
      </c>
      <c r="CK7" s="136">
        <f>IFERROR(CJ7/CF7,"-")</f>
        <v>1007000</v>
      </c>
      <c r="CL7" s="137"/>
      <c r="CM7" s="137"/>
      <c r="CN7" s="137">
        <v>1</v>
      </c>
      <c r="CO7" s="138">
        <v>1</v>
      </c>
      <c r="CP7" s="139">
        <v>50000</v>
      </c>
      <c r="CQ7" s="139">
        <v>1007000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7" t="s">
        <v>71</v>
      </c>
      <c r="C8" s="347"/>
      <c r="D8" s="347" t="s">
        <v>72</v>
      </c>
      <c r="E8" s="347" t="s">
        <v>73</v>
      </c>
      <c r="F8" s="347" t="s">
        <v>65</v>
      </c>
      <c r="G8" s="88" t="s">
        <v>66</v>
      </c>
      <c r="H8" s="88" t="s">
        <v>67</v>
      </c>
      <c r="I8" s="88" t="s">
        <v>74</v>
      </c>
      <c r="J8" s="330">
        <v>156000</v>
      </c>
      <c r="K8" s="79">
        <v>0</v>
      </c>
      <c r="L8" s="79">
        <v>0</v>
      </c>
      <c r="M8" s="79">
        <v>0</v>
      </c>
      <c r="N8" s="89">
        <v>4</v>
      </c>
      <c r="O8" s="90">
        <v>0</v>
      </c>
      <c r="P8" s="91">
        <f>N8+O8</f>
        <v>4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17333.333333333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-156000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72</v>
      </c>
      <c r="E9" s="347" t="s">
        <v>73</v>
      </c>
      <c r="F9" s="347" t="s">
        <v>70</v>
      </c>
      <c r="G9" s="88"/>
      <c r="H9" s="88"/>
      <c r="I9" s="88"/>
      <c r="J9" s="330"/>
      <c r="K9" s="79">
        <v>10</v>
      </c>
      <c r="L9" s="79">
        <v>8</v>
      </c>
      <c r="M9" s="79">
        <v>9</v>
      </c>
      <c r="N9" s="89">
        <v>5</v>
      </c>
      <c r="O9" s="90">
        <v>0</v>
      </c>
      <c r="P9" s="91">
        <f>N9+O9</f>
        <v>5</v>
      </c>
      <c r="Q9" s="80">
        <f>IFERROR(P9/M9,"-")</f>
        <v>0.55555555555556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1</v>
      </c>
      <c r="BZ9" s="127">
        <f>IFERROR(BY9/BW9,"-")</f>
        <v>0.33333333333333</v>
      </c>
      <c r="CA9" s="128">
        <v>559000</v>
      </c>
      <c r="CB9" s="129">
        <f>IFERROR(CA9/BW9,"-")</f>
        <v>186333.33333333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>
        <v>559000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76</v>
      </c>
      <c r="C10" s="347"/>
      <c r="D10" s="347" t="s">
        <v>77</v>
      </c>
      <c r="E10" s="347" t="s">
        <v>64</v>
      </c>
      <c r="F10" s="347" t="s">
        <v>65</v>
      </c>
      <c r="G10" s="88" t="s">
        <v>78</v>
      </c>
      <c r="H10" s="88" t="s">
        <v>79</v>
      </c>
      <c r="I10" s="88" t="s">
        <v>80</v>
      </c>
      <c r="J10" s="330">
        <v>195000</v>
      </c>
      <c r="K10" s="79">
        <v>0</v>
      </c>
      <c r="L10" s="79">
        <v>0</v>
      </c>
      <c r="M10" s="79">
        <v>0</v>
      </c>
      <c r="N10" s="89">
        <v>7</v>
      </c>
      <c r="O10" s="90">
        <v>0</v>
      </c>
      <c r="P10" s="91">
        <f>N10+O10</f>
        <v>7</v>
      </c>
      <c r="Q10" s="80" t="str">
        <f>IFERROR(P10/M10,"-")</f>
        <v>-</v>
      </c>
      <c r="R10" s="79">
        <v>0</v>
      </c>
      <c r="S10" s="79">
        <v>3</v>
      </c>
      <c r="T10" s="80">
        <f>IFERROR(R10/(P10),"-")</f>
        <v>0</v>
      </c>
      <c r="U10" s="336">
        <f>IFERROR(J10/SUM(N10:O11),"-")</f>
        <v>15000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-195000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0.57142857142857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 t="s">
        <v>77</v>
      </c>
      <c r="E11" s="347" t="s">
        <v>64</v>
      </c>
      <c r="F11" s="347" t="s">
        <v>70</v>
      </c>
      <c r="G11" s="88"/>
      <c r="H11" s="88"/>
      <c r="I11" s="88"/>
      <c r="J11" s="330"/>
      <c r="K11" s="79">
        <v>23</v>
      </c>
      <c r="L11" s="79">
        <v>18</v>
      </c>
      <c r="M11" s="79">
        <v>20</v>
      </c>
      <c r="N11" s="89">
        <v>6</v>
      </c>
      <c r="O11" s="90">
        <v>0</v>
      </c>
      <c r="P11" s="91">
        <f>N11+O11</f>
        <v>6</v>
      </c>
      <c r="Q11" s="80">
        <f>IFERROR(P11/M11,"-")</f>
        <v>0.3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82</v>
      </c>
      <c r="C12" s="347"/>
      <c r="D12" s="347" t="s">
        <v>77</v>
      </c>
      <c r="E12" s="347" t="s">
        <v>64</v>
      </c>
      <c r="F12" s="347" t="s">
        <v>65</v>
      </c>
      <c r="G12" s="88" t="s">
        <v>83</v>
      </c>
      <c r="H12" s="88" t="s">
        <v>79</v>
      </c>
      <c r="I12" s="88" t="s">
        <v>80</v>
      </c>
      <c r="J12" s="330">
        <v>195000</v>
      </c>
      <c r="K12" s="79">
        <v>0</v>
      </c>
      <c r="L12" s="79">
        <v>0</v>
      </c>
      <c r="M12" s="79">
        <v>0</v>
      </c>
      <c r="N12" s="89">
        <v>7</v>
      </c>
      <c r="O12" s="90">
        <v>0</v>
      </c>
      <c r="P12" s="91">
        <f>N12+O12</f>
        <v>7</v>
      </c>
      <c r="Q12" s="80" t="str">
        <f>IFERROR(P12/M12,"-")</f>
        <v>-</v>
      </c>
      <c r="R12" s="79">
        <v>0</v>
      </c>
      <c r="S12" s="79">
        <v>0</v>
      </c>
      <c r="T12" s="80">
        <f>IFERROR(R12/(P12),"-")</f>
        <v>0</v>
      </c>
      <c r="U12" s="336">
        <f>IFERROR(J12/SUM(N12:O13),"-")</f>
        <v>19500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-195000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0.28571428571429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0.14285714285714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84</v>
      </c>
      <c r="C13" s="347"/>
      <c r="D13" s="347" t="s">
        <v>77</v>
      </c>
      <c r="E13" s="347" t="s">
        <v>64</v>
      </c>
      <c r="F13" s="347" t="s">
        <v>70</v>
      </c>
      <c r="G13" s="88"/>
      <c r="H13" s="88"/>
      <c r="I13" s="88"/>
      <c r="J13" s="330"/>
      <c r="K13" s="79">
        <v>14</v>
      </c>
      <c r="L13" s="79">
        <v>13</v>
      </c>
      <c r="M13" s="79">
        <v>16</v>
      </c>
      <c r="N13" s="89">
        <v>3</v>
      </c>
      <c r="O13" s="90">
        <v>0</v>
      </c>
      <c r="P13" s="91">
        <f>N13+O13</f>
        <v>3</v>
      </c>
      <c r="Q13" s="80">
        <f>IFERROR(P13/M13,"-")</f>
        <v>0.1875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0.33333333333333</v>
      </c>
      <c r="CH13" s="133">
        <v>1</v>
      </c>
      <c r="CI13" s="134">
        <f>IFERROR(CH13/CF13,"-")</f>
        <v>1</v>
      </c>
      <c r="CJ13" s="135">
        <v>5000</v>
      </c>
      <c r="CK13" s="136">
        <f>IFERROR(CJ13/CF13,"-")</f>
        <v>5000</v>
      </c>
      <c r="CL13" s="137">
        <v>1</v>
      </c>
      <c r="CM13" s="137"/>
      <c r="CN13" s="137"/>
      <c r="CO13" s="138">
        <v>0</v>
      </c>
      <c r="CP13" s="139">
        <v>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0.038461538461538</v>
      </c>
      <c r="B14" s="347" t="s">
        <v>85</v>
      </c>
      <c r="C14" s="347"/>
      <c r="D14" s="347" t="s">
        <v>86</v>
      </c>
      <c r="E14" s="347" t="s">
        <v>87</v>
      </c>
      <c r="F14" s="347" t="s">
        <v>65</v>
      </c>
      <c r="G14" s="88" t="s">
        <v>88</v>
      </c>
      <c r="H14" s="88" t="s">
        <v>89</v>
      </c>
      <c r="I14" s="88" t="s">
        <v>90</v>
      </c>
      <c r="J14" s="330">
        <v>156000</v>
      </c>
      <c r="K14" s="79">
        <v>0</v>
      </c>
      <c r="L14" s="79">
        <v>0</v>
      </c>
      <c r="M14" s="79">
        <v>0</v>
      </c>
      <c r="N14" s="89">
        <v>10</v>
      </c>
      <c r="O14" s="90">
        <v>0</v>
      </c>
      <c r="P14" s="91">
        <f>N14+O14</f>
        <v>10</v>
      </c>
      <c r="Q14" s="80" t="str">
        <f>IFERROR(P14/M14,"-")</f>
        <v>-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13000</v>
      </c>
      <c r="V14" s="82">
        <v>1</v>
      </c>
      <c r="W14" s="80">
        <f>IF(P14=0,"-",V14/P14)</f>
        <v>0.1</v>
      </c>
      <c r="X14" s="335">
        <v>6000</v>
      </c>
      <c r="Y14" s="336">
        <f>IFERROR(X14/P14,"-")</f>
        <v>600</v>
      </c>
      <c r="Z14" s="336">
        <f>IFERROR(X14/V14,"-")</f>
        <v>6000</v>
      </c>
      <c r="AA14" s="330">
        <f>SUM(X14:X15)-SUM(J14:J15)</f>
        <v>-150000</v>
      </c>
      <c r="AB14" s="83">
        <f>SUM(X14:X15)/SUM(J14:J15)</f>
        <v>0.038461538461538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0.5</v>
      </c>
      <c r="BP14" s="119">
        <v>1</v>
      </c>
      <c r="BQ14" s="120">
        <f>IFERROR(BP14/BN14,"-")</f>
        <v>0.2</v>
      </c>
      <c r="BR14" s="121">
        <v>6000</v>
      </c>
      <c r="BS14" s="122">
        <f>IFERROR(BR14/BN14,"-")</f>
        <v>1200</v>
      </c>
      <c r="BT14" s="123"/>
      <c r="BU14" s="123">
        <v>1</v>
      </c>
      <c r="BV14" s="123"/>
      <c r="BW14" s="124">
        <v>2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86</v>
      </c>
      <c r="E15" s="347" t="s">
        <v>87</v>
      </c>
      <c r="F15" s="347" t="s">
        <v>70</v>
      </c>
      <c r="G15" s="88"/>
      <c r="H15" s="88"/>
      <c r="I15" s="88"/>
      <c r="J15" s="330"/>
      <c r="K15" s="79">
        <v>21</v>
      </c>
      <c r="L15" s="79">
        <v>7</v>
      </c>
      <c r="M15" s="79">
        <v>9</v>
      </c>
      <c r="N15" s="89">
        <v>2</v>
      </c>
      <c r="O15" s="90">
        <v>0</v>
      </c>
      <c r="P15" s="91">
        <f>N15+O15</f>
        <v>2</v>
      </c>
      <c r="Q15" s="80">
        <f>IFERROR(P15/M15,"-")</f>
        <v>0.22222222222222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0.086247086247086</v>
      </c>
      <c r="B18" s="39"/>
      <c r="C18" s="39"/>
      <c r="D18" s="39"/>
      <c r="E18" s="39"/>
      <c r="F18" s="39"/>
      <c r="G18" s="40" t="s">
        <v>92</v>
      </c>
      <c r="H18" s="40"/>
      <c r="I18" s="40"/>
      <c r="J18" s="333">
        <f>SUM(J6:J17)</f>
        <v>858000</v>
      </c>
      <c r="K18" s="41">
        <f>SUM(K6:K17)</f>
        <v>89</v>
      </c>
      <c r="L18" s="41">
        <f>SUM(L6:L17)</f>
        <v>61</v>
      </c>
      <c r="M18" s="41">
        <f>SUM(M6:M17)</f>
        <v>67</v>
      </c>
      <c r="N18" s="41">
        <f>SUM(N6:N17)</f>
        <v>61</v>
      </c>
      <c r="O18" s="41">
        <f>SUM(O6:O17)</f>
        <v>0</v>
      </c>
      <c r="P18" s="41">
        <f>SUM(P6:P17)</f>
        <v>61</v>
      </c>
      <c r="Q18" s="42">
        <f>IFERROR(P18/M18,"-")</f>
        <v>0.91044776119403</v>
      </c>
      <c r="R18" s="76">
        <f>SUM(R6:R17)</f>
        <v>0</v>
      </c>
      <c r="S18" s="76">
        <f>SUM(S6:S17)</f>
        <v>11</v>
      </c>
      <c r="T18" s="42">
        <f>IFERROR(R18/P18,"-")</f>
        <v>0</v>
      </c>
      <c r="U18" s="338">
        <f>IFERROR(J18/P18,"-")</f>
        <v>14065.573770492</v>
      </c>
      <c r="V18" s="44">
        <f>SUM(V6:V17)</f>
        <v>3</v>
      </c>
      <c r="W18" s="42">
        <f>IFERROR(V18/P18,"-")</f>
        <v>0.049180327868852</v>
      </c>
      <c r="X18" s="333">
        <f>SUM(X6:X17)</f>
        <v>74000</v>
      </c>
      <c r="Y18" s="333">
        <f>IFERROR(X18/P18,"-")</f>
        <v>1213.1147540984</v>
      </c>
      <c r="Z18" s="333">
        <f>IFERROR(X18/V18,"-")</f>
        <v>24666.666666667</v>
      </c>
      <c r="AA18" s="333">
        <f>X18-J18</f>
        <v>-784000</v>
      </c>
      <c r="AB18" s="45">
        <f>X18/J18</f>
        <v>0.086247086247086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93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94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95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97</v>
      </c>
      <c r="C6" s="347"/>
      <c r="D6" s="347" t="s">
        <v>98</v>
      </c>
      <c r="E6" s="175" t="s">
        <v>99</v>
      </c>
      <c r="F6" s="175" t="s">
        <v>100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101</v>
      </c>
      <c r="C7" s="347"/>
      <c r="D7" s="347" t="s">
        <v>98</v>
      </c>
      <c r="E7" s="175" t="s">
        <v>102</v>
      </c>
      <c r="F7" s="175" t="s">
        <v>100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103</v>
      </c>
      <c r="C8" s="347"/>
      <c r="D8" s="347" t="s">
        <v>98</v>
      </c>
      <c r="E8" s="175" t="s">
        <v>104</v>
      </c>
      <c r="F8" s="175" t="s">
        <v>100</v>
      </c>
      <c r="G8" s="340">
        <v>54400</v>
      </c>
      <c r="H8" s="340">
        <v>1700</v>
      </c>
      <c r="I8" s="176">
        <v>87</v>
      </c>
      <c r="J8" s="176">
        <v>0</v>
      </c>
      <c r="K8" s="176">
        <v>812</v>
      </c>
      <c r="L8" s="177">
        <v>32</v>
      </c>
      <c r="M8" s="178">
        <v>30</v>
      </c>
      <c r="N8" s="179">
        <f>IFERROR(L8/K8,"-")</f>
        <v>0.039408866995074</v>
      </c>
      <c r="O8" s="176">
        <v>0</v>
      </c>
      <c r="P8" s="176">
        <v>7</v>
      </c>
      <c r="Q8" s="179">
        <f>IFERROR(O8/L8,"-")</f>
        <v>0</v>
      </c>
      <c r="R8" s="180">
        <f>IFERROR(G8/SUM(L8:L8),"-")</f>
        <v>1700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-54400</v>
      </c>
      <c r="Y8" s="183">
        <f>SUM(U8:U8)/SUM(G8:G8)</f>
        <v>0</v>
      </c>
      <c r="AA8" s="184">
        <v>2</v>
      </c>
      <c r="AB8" s="185">
        <f>IF(L8=0,"",IF(AA8=0,"",(AA8/L8)))</f>
        <v>0.0625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</v>
      </c>
      <c r="AK8" s="191">
        <f>IF(L8=0,"",IF(AJ8=0,"",(AJ8/L8)))</f>
        <v>0.09375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1</v>
      </c>
      <c r="AT8" s="197">
        <f>IF(L8=0,"",IF(AS8=0,"",(AS8/L8)))</f>
        <v>0.03125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6</v>
      </c>
      <c r="BC8" s="203">
        <f>IF(L8=0,"",IF(BB8=0,"",(BB8/L8)))</f>
        <v>0.1875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7</v>
      </c>
      <c r="BL8" s="209">
        <f>IF(L8=0,"",IF(BK8=0,"",(BK8/L8)))</f>
        <v>0.21875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>
        <v>9</v>
      </c>
      <c r="BU8" s="216">
        <f>IF(L8=0,"",IF(BT8=0,"",(BT8/L8)))</f>
        <v>0.28125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>
        <v>4</v>
      </c>
      <c r="CD8" s="223">
        <f>IF(L8=0,"",IF(CC8=0,"",(CC8/L8)))</f>
        <v>0.125</v>
      </c>
      <c r="CE8" s="224"/>
      <c r="CF8" s="225">
        <f>IFERROR(CE8/CC8,"-")</f>
        <v>0</v>
      </c>
      <c r="CG8" s="226"/>
      <c r="CH8" s="227">
        <f>IFERROR(CG8/CC8,"-")</f>
        <v>0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105</v>
      </c>
      <c r="C9" s="347"/>
      <c r="D9" s="347" t="s">
        <v>98</v>
      </c>
      <c r="E9" s="175" t="s">
        <v>106</v>
      </c>
      <c r="F9" s="175" t="s">
        <v>100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107</v>
      </c>
      <c r="C10" s="347"/>
      <c r="D10" s="347" t="s">
        <v>98</v>
      </c>
      <c r="E10" s="175" t="s">
        <v>108</v>
      </c>
      <c r="F10" s="175" t="s">
        <v>100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0</v>
      </c>
      <c r="B13" s="250"/>
      <c r="C13" s="250"/>
      <c r="D13" s="250"/>
      <c r="E13" s="251" t="s">
        <v>109</v>
      </c>
      <c r="F13" s="251"/>
      <c r="G13" s="343">
        <f>SUM(G6:G12)</f>
        <v>54400</v>
      </c>
      <c r="H13" s="343"/>
      <c r="I13" s="250">
        <f>SUM(I6:I12)</f>
        <v>87</v>
      </c>
      <c r="J13" s="250">
        <f>SUM(J6:J12)</f>
        <v>0</v>
      </c>
      <c r="K13" s="250">
        <f>SUM(K6:K12)</f>
        <v>812</v>
      </c>
      <c r="L13" s="250">
        <f>SUM(L6:L12)</f>
        <v>32</v>
      </c>
      <c r="M13" s="250">
        <f>SUM(M6:M12)</f>
        <v>30</v>
      </c>
      <c r="N13" s="252">
        <f>IFERROR(L13/K13,"-")</f>
        <v>0.039408866995074</v>
      </c>
      <c r="O13" s="253">
        <f>SUM(O6:O12)</f>
        <v>0</v>
      </c>
      <c r="P13" s="253">
        <f>SUM(P6:P12)</f>
        <v>7</v>
      </c>
      <c r="Q13" s="252">
        <f>IFERROR(O13/L13,"-")</f>
        <v>0</v>
      </c>
      <c r="R13" s="254">
        <f>IFERROR(G13/L13,"-")</f>
        <v>1700</v>
      </c>
      <c r="S13" s="255">
        <f>SUM(S6:S12)</f>
        <v>0</v>
      </c>
      <c r="T13" s="252">
        <f>IFERROR(S13/L13,"-")</f>
        <v>0</v>
      </c>
      <c r="U13" s="343">
        <f>SUM(U6:U12)</f>
        <v>0</v>
      </c>
      <c r="V13" s="343">
        <f>IFERROR(U13/L13,"-")</f>
        <v>0</v>
      </c>
      <c r="W13" s="343" t="str">
        <f>IFERROR(U13/S13,"-")</f>
        <v>-</v>
      </c>
      <c r="X13" s="343">
        <f>U13-G13</f>
        <v>-54400</v>
      </c>
      <c r="Y13" s="256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110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94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1.3036038750109</v>
      </c>
      <c r="B6" s="347" t="s">
        <v>111</v>
      </c>
      <c r="C6" s="347"/>
      <c r="D6" s="347"/>
      <c r="E6" s="175" t="s">
        <v>112</v>
      </c>
      <c r="F6" s="175" t="s">
        <v>100</v>
      </c>
      <c r="G6" s="340">
        <v>11348923</v>
      </c>
      <c r="H6" s="176">
        <v>7372</v>
      </c>
      <c r="I6" s="176">
        <v>0</v>
      </c>
      <c r="J6" s="176">
        <v>468853</v>
      </c>
      <c r="K6" s="177">
        <v>2376</v>
      </c>
      <c r="L6" s="179">
        <f>IFERROR(K6/J6,"-")</f>
        <v>0.0050676864603618</v>
      </c>
      <c r="M6" s="176">
        <v>115</v>
      </c>
      <c r="N6" s="176">
        <v>727</v>
      </c>
      <c r="O6" s="179">
        <f>IFERROR(M6/(K6),"-")</f>
        <v>0.048400673400673</v>
      </c>
      <c r="P6" s="180">
        <f>IFERROR(G6/SUM(K6:K6),"-")</f>
        <v>4776.4827441077</v>
      </c>
      <c r="Q6" s="181">
        <v>272</v>
      </c>
      <c r="R6" s="179">
        <f>IF(K6=0,"-",Q6/K6)</f>
        <v>0.11447811447811</v>
      </c>
      <c r="S6" s="345">
        <v>14794500</v>
      </c>
      <c r="T6" s="346">
        <f>IFERROR(S6/K6,"-")</f>
        <v>6226.6414141414</v>
      </c>
      <c r="U6" s="346">
        <f>IFERROR(S6/Q6,"-")</f>
        <v>54391.544117647</v>
      </c>
      <c r="V6" s="340">
        <f>SUM(S6:S6)-SUM(G6:G6)</f>
        <v>3445577</v>
      </c>
      <c r="W6" s="183">
        <f>SUM(S6:S6)/SUM(G6:G6)</f>
        <v>1.3036038750109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3</v>
      </c>
      <c r="AI6" s="191">
        <f>IF(K6=0,"",IF(AH6=0,"",(AH6/K6)))</f>
        <v>0.0012626262626263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9</v>
      </c>
      <c r="AR6" s="197">
        <f>IF(K6=0,"",IF(AQ6=0,"",(AQ6/K6)))</f>
        <v>0.0037878787878788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67</v>
      </c>
      <c r="BA6" s="203">
        <f>IF(K6=0,"",IF(AZ6=0,"",(AZ6/K6)))</f>
        <v>0.028198653198653</v>
      </c>
      <c r="BB6" s="202">
        <v>3</v>
      </c>
      <c r="BC6" s="204">
        <f>IFERROR(BB6/AZ6,"-")</f>
        <v>0.044776119402985</v>
      </c>
      <c r="BD6" s="205">
        <v>23000</v>
      </c>
      <c r="BE6" s="206">
        <f>IFERROR(BD6/AZ6,"-")</f>
        <v>343.28358208955</v>
      </c>
      <c r="BF6" s="207">
        <v>1</v>
      </c>
      <c r="BG6" s="207">
        <v>2</v>
      </c>
      <c r="BH6" s="207"/>
      <c r="BI6" s="208">
        <v>1281</v>
      </c>
      <c r="BJ6" s="209">
        <f>IF(K6=0,"",IF(BI6=0,"",(BI6/K6)))</f>
        <v>0.53914141414141</v>
      </c>
      <c r="BK6" s="210">
        <v>137</v>
      </c>
      <c r="BL6" s="211">
        <f>IFERROR(BK6/BI6,"-")</f>
        <v>0.10694769711163</v>
      </c>
      <c r="BM6" s="212">
        <v>5373500</v>
      </c>
      <c r="BN6" s="213">
        <f>IFERROR(BM6/BI6,"-")</f>
        <v>4194.7697111632</v>
      </c>
      <c r="BO6" s="214">
        <v>54</v>
      </c>
      <c r="BP6" s="214">
        <v>22</v>
      </c>
      <c r="BQ6" s="214">
        <v>61</v>
      </c>
      <c r="BR6" s="215">
        <v>793</v>
      </c>
      <c r="BS6" s="216">
        <f>IF(K6=0,"",IF(BR6=0,"",(BR6/K6)))</f>
        <v>0.33375420875421</v>
      </c>
      <c r="BT6" s="217">
        <v>94</v>
      </c>
      <c r="BU6" s="218">
        <f>IFERROR(BT6/BR6,"-")</f>
        <v>0.11853720050441</v>
      </c>
      <c r="BV6" s="219">
        <v>6689000</v>
      </c>
      <c r="BW6" s="220">
        <f>IFERROR(BV6/BR6,"-")</f>
        <v>8435.0567465322</v>
      </c>
      <c r="BX6" s="221">
        <v>18</v>
      </c>
      <c r="BY6" s="221">
        <v>15</v>
      </c>
      <c r="BZ6" s="221">
        <v>61</v>
      </c>
      <c r="CA6" s="222">
        <v>223</v>
      </c>
      <c r="CB6" s="223">
        <f>IF(K6=0,"",IF(CA6=0,"",(CA6/K6)))</f>
        <v>0.093855218855219</v>
      </c>
      <c r="CC6" s="224">
        <v>38</v>
      </c>
      <c r="CD6" s="225">
        <f>IFERROR(CC6/CA6,"-")</f>
        <v>0.17040358744395</v>
      </c>
      <c r="CE6" s="226">
        <v>2709000</v>
      </c>
      <c r="CF6" s="227">
        <f>IFERROR(CE6/CA6,"-")</f>
        <v>12147.98206278</v>
      </c>
      <c r="CG6" s="228">
        <v>14</v>
      </c>
      <c r="CH6" s="228">
        <v>7</v>
      </c>
      <c r="CI6" s="228">
        <v>17</v>
      </c>
      <c r="CJ6" s="229">
        <v>272</v>
      </c>
      <c r="CK6" s="230">
        <v>14794500</v>
      </c>
      <c r="CL6" s="230">
        <v>875000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113</v>
      </c>
      <c r="C7" s="347"/>
      <c r="D7" s="347"/>
      <c r="E7" s="175" t="s">
        <v>114</v>
      </c>
      <c r="F7" s="175" t="s">
        <v>100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115</v>
      </c>
      <c r="C8" s="347"/>
      <c r="D8" s="347"/>
      <c r="E8" s="175" t="s">
        <v>116</v>
      </c>
      <c r="F8" s="175" t="s">
        <v>100</v>
      </c>
      <c r="G8" s="340">
        <v>0</v>
      </c>
      <c r="H8" s="176">
        <v>0</v>
      </c>
      <c r="I8" s="176">
        <v>0</v>
      </c>
      <c r="J8" s="176">
        <v>59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117</v>
      </c>
      <c r="F11" s="251"/>
      <c r="G11" s="343">
        <f>SUM(G6:G10)</f>
        <v>11348923</v>
      </c>
      <c r="H11" s="250">
        <f>SUM(H6:H10)</f>
        <v>7372</v>
      </c>
      <c r="I11" s="250">
        <f>SUM(I6:I10)</f>
        <v>0</v>
      </c>
      <c r="J11" s="250">
        <f>SUM(J6:J10)</f>
        <v>468912</v>
      </c>
      <c r="K11" s="250">
        <f>SUM(K6:K10)</f>
        <v>2376</v>
      </c>
      <c r="L11" s="252">
        <f>IFERROR(K11/J11,"-")</f>
        <v>0.0050670488279251</v>
      </c>
      <c r="M11" s="253">
        <f>SUM(M6:M10)</f>
        <v>115</v>
      </c>
      <c r="N11" s="253">
        <f>SUM(N6:N10)</f>
        <v>727</v>
      </c>
      <c r="O11" s="252">
        <f>IFERROR(M11/K11,"-")</f>
        <v>0.048400673400673</v>
      </c>
      <c r="P11" s="254">
        <f>IFERROR(G11/K11,"-")</f>
        <v>4776.4827441077</v>
      </c>
      <c r="Q11" s="255">
        <f>SUM(Q6:Q10)</f>
        <v>272</v>
      </c>
      <c r="R11" s="252">
        <f>IFERROR(Q11/K11,"-")</f>
        <v>0.11447811447811</v>
      </c>
      <c r="S11" s="343">
        <f>SUM(S6:S10)</f>
        <v>14794500</v>
      </c>
      <c r="T11" s="343">
        <f>IFERROR(S11/K11,"-")</f>
        <v>6226.6414141414</v>
      </c>
      <c r="U11" s="343">
        <f>IFERROR(S11/Q11,"-")</f>
        <v>54391.544117647</v>
      </c>
      <c r="V11" s="343">
        <f>S11-G11</f>
        <v>3445577</v>
      </c>
      <c r="W11" s="256">
        <f>S11/G11</f>
        <v>1.3036038750109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