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<sst xmlns="http://schemas.openxmlformats.org/spreadsheetml/2006/main" uniqueCount="104">
  <si>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</si>
  <si>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</si>
  <si>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</si>
  <si>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</si>
  <si>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</si>
  <si>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</si>
  <si>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</si>
  <si>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</si>
  <si>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</si>
  <si>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</si>
  <si>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</si>
  <si>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</si>
  <si>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</si>
  <si>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</si>
  <si>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</si>
  <si>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</si>
  <si>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</si>
  <si>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</si>
  <si>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</si>
  <si>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</si>
  <si>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</si>
  <si>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</si>
  <si>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</si>
  <si>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</si>
  <si>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</si>
  <si>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</si>
  <si>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</si>
  <si>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</si>
  <si>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</si>
  <si>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</si>
  <si>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</si>
  <si>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</si>
  <si>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</si>
  <si>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</si>
  <si>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</si>
  <si>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</si>
  <si>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</si>
  <si>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</si>
  <si>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</si>
  <si>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</si>
  <si>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</si>
  <si>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</si>
  <si>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</si>
  <si>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</si>
  <si>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</si>
  <si>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</si>
  <si>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</si>
  <si>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</si>
  <si>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</si>
  <si>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</si>
  <si>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</si>
  <si>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</si>
  <si>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</si>
  <si>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</si>
  <si>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</si>
  <si>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</si>
  <si>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</si>
  <si>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</si>
  <si>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</si>
  <si>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</si>
  <si>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</si>
  <si>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</si>
  <si>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hv055</t>
  </si>
  <si>
    <t>いろいろ</t>
  </si>
  <si>
    <t>企画枠_並木塔子さんメイン_パートナー</t>
  </si>
  <si>
    <t>lp01</t>
  </si>
  <si>
    <t>実話カタログ企画</t>
  </si>
  <si>
    <t>企画枠</t>
  </si>
  <si>
    <t>4月01日(金)</t>
  </si>
  <si>
    <t>hv056</t>
  </si>
  <si>
    <t>空電</t>
  </si>
  <si>
    <t>hv053</t>
  </si>
  <si>
    <t>大洋図書</t>
  </si>
  <si>
    <t>2Pスポーツ新聞_v01_パートナー(エロ)</t>
  </si>
  <si>
    <t>実話ナックルズGOLD ドキュメント</t>
  </si>
  <si>
    <t>1C2P</t>
  </si>
  <si>
    <t>4月05日(火)</t>
  </si>
  <si>
    <t>hv054</t>
  </si>
  <si>
    <t>雑誌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</si>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</sst>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136500</v>
      </c>
      <c r="E6" s="79">
        <v>353</v>
      </c>
      <c r="F6" s="79">
        <v>155</v>
      </c>
      <c r="G6" s="79">
        <v>442</v>
      </c>
      <c r="H6" s="89">
        <v>64</v>
      </c>
      <c r="I6" s="90">
        <v>1</v>
      </c>
      <c r="J6" s="143">
        <f>H6+I6</f>
        <v>65</v>
      </c>
      <c r="K6" s="80">
        <f>IFERROR(J6/G6,"-")</f>
        <v>0.14705882352941</v>
      </c>
      <c r="L6" s="79">
        <v>4</v>
      </c>
      <c r="M6" s="79">
        <v>14</v>
      </c>
      <c r="N6" s="80">
        <f>IFERROR(L6/J6,"-")</f>
        <v>0.061538461538462</v>
      </c>
      <c r="O6" s="81">
        <f>IFERROR(D6/J6,"-")</f>
        <v>2100</v>
      </c>
      <c r="P6" s="82">
        <v>5</v>
      </c>
      <c r="Q6" s="80">
        <f>IFERROR(P6/J6,"-")</f>
        <v>0.076923076923077</v>
      </c>
      <c r="R6" s="335">
        <v>471000</v>
      </c>
      <c r="S6" s="336">
        <f>IFERROR(R6/J6,"-")</f>
        <v>7246.1538461538</v>
      </c>
      <c r="T6" s="336">
        <f>IFERROR(R6/P6,"-")</f>
        <v>94200</v>
      </c>
      <c r="U6" s="330">
        <f>IFERROR(R6-D6,"-")</f>
        <v>334500</v>
      </c>
      <c r="V6" s="83">
        <f>R6/D6</f>
        <v>3.4505494505495</v>
      </c>
      <c r="W6" s="77"/>
      <c r="X6" s="142"/>
    </row>
    <row r="7" spans="1:24">
      <c r="A7" s="78"/>
      <c r="B7" s="84" t="s">
        <v>24</v>
      </c>
      <c r="C7" s="84">
        <v>5</v>
      </c>
      <c r="D7" s="330">
        <v>0</v>
      </c>
      <c r="E7" s="79">
        <v>0</v>
      </c>
      <c r="F7" s="79">
        <v>0</v>
      </c>
      <c r="G7" s="79">
        <v>0</v>
      </c>
      <c r="H7" s="89">
        <v>0</v>
      </c>
      <c r="I7" s="90">
        <v>0</v>
      </c>
      <c r="J7" s="143">
        <f>H7+I7</f>
        <v>0</v>
      </c>
      <c r="K7" s="80" t="str">
        <f>IFERROR(J7/G7,"-")</f>
        <v>-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5">
        <v>0</v>
      </c>
      <c r="S7" s="336" t="str">
        <f>IFERROR(R7/J7,"-")</f>
        <v>-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15877046</v>
      </c>
      <c r="E8" s="79">
        <v>10244</v>
      </c>
      <c r="F8" s="79">
        <v>0</v>
      </c>
      <c r="G8" s="79">
        <v>478319</v>
      </c>
      <c r="H8" s="89">
        <v>4384</v>
      </c>
      <c r="I8" s="90">
        <v>139</v>
      </c>
      <c r="J8" s="143">
        <f>H8+I8</f>
        <v>4523</v>
      </c>
      <c r="K8" s="80">
        <f>IFERROR(J8/G8,"-")</f>
        <v>0.0094560324804158</v>
      </c>
      <c r="L8" s="79">
        <v>139</v>
      </c>
      <c r="M8" s="79">
        <v>1511</v>
      </c>
      <c r="N8" s="80">
        <f>IFERROR(L8/J8,"-")</f>
        <v>0.030731815166925</v>
      </c>
      <c r="O8" s="81">
        <f>IFERROR(D8/J8,"-")</f>
        <v>3510.2909573292</v>
      </c>
      <c r="P8" s="82">
        <v>396</v>
      </c>
      <c r="Q8" s="80">
        <f>IFERROR(P8/J8,"-")</f>
        <v>0.087552509396418</v>
      </c>
      <c r="R8" s="335">
        <v>28052800</v>
      </c>
      <c r="S8" s="336">
        <f>IFERROR(R8/J8,"-")</f>
        <v>6202.2551403935</v>
      </c>
      <c r="T8" s="336">
        <f>IFERROR(R8/P8,"-")</f>
        <v>70840.404040404</v>
      </c>
      <c r="U8" s="330">
        <f>IFERROR(R8-D8,"-")</f>
        <v>12175754</v>
      </c>
      <c r="V8" s="83">
        <f>R8/D8</f>
        <v>1.766877793262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16013546</v>
      </c>
      <c r="E11" s="41">
        <f>SUM(E6:E9)</f>
        <v>10597</v>
      </c>
      <c r="F11" s="41">
        <f>SUM(F6:F9)</f>
        <v>155</v>
      </c>
      <c r="G11" s="41">
        <f>SUM(G6:G9)</f>
        <v>478761</v>
      </c>
      <c r="H11" s="41">
        <f>SUM(H6:H9)</f>
        <v>4448</v>
      </c>
      <c r="I11" s="41">
        <f>SUM(I6:I9)</f>
        <v>140</v>
      </c>
      <c r="J11" s="41">
        <f>SUM(J6:J9)</f>
        <v>4588</v>
      </c>
      <c r="K11" s="42">
        <f>IFERROR(J11/G11,"-")</f>
        <v>0.0095830696318205</v>
      </c>
      <c r="L11" s="76">
        <f>SUM(L6:L9)</f>
        <v>143</v>
      </c>
      <c r="M11" s="76">
        <f>SUM(M6:M9)</f>
        <v>1525</v>
      </c>
      <c r="N11" s="42">
        <f>IFERROR(L11/J11,"-")</f>
        <v>0.031168265039233</v>
      </c>
      <c r="O11" s="43">
        <f>IFERROR(D11/J11,"-")</f>
        <v>3490.3108108108</v>
      </c>
      <c r="P11" s="44">
        <f>SUM(P6:P9)</f>
        <v>401</v>
      </c>
      <c r="Q11" s="42">
        <f>IFERROR(P11/J11,"-")</f>
        <v>0.087401918047079</v>
      </c>
      <c r="R11" s="333">
        <f>SUM(R6:R9)</f>
        <v>28523800</v>
      </c>
      <c r="S11" s="333">
        <f>IFERROR(R11/J11,"-")</f>
        <v>6217.0444638187</v>
      </c>
      <c r="T11" s="333">
        <f>IFERROR(P11/P11,"-")</f>
        <v>1</v>
      </c>
      <c r="U11" s="333">
        <f>SUM(U6:U9)</f>
        <v>12510254</v>
      </c>
      <c r="V11" s="45">
        <f>IFERROR(R11/D11,"-")</f>
        <v>1.7812294666028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0.84615384615385</v>
      </c>
      <c r="B6" s="347" t="s">
        <v>62</v>
      </c>
      <c r="C6" s="347" t="s">
        <v>63</v>
      </c>
      <c r="D6" s="347" t="s">
        <v>64</v>
      </c>
      <c r="E6" s="347"/>
      <c r="F6" s="347" t="s">
        <v>65</v>
      </c>
      <c r="G6" s="88" t="s">
        <v>66</v>
      </c>
      <c r="H6" s="88" t="s">
        <v>67</v>
      </c>
      <c r="I6" s="88" t="s">
        <v>68</v>
      </c>
      <c r="J6" s="330">
        <v>78000</v>
      </c>
      <c r="K6" s="79">
        <v>42</v>
      </c>
      <c r="L6" s="79">
        <v>0</v>
      </c>
      <c r="M6" s="79">
        <v>117</v>
      </c>
      <c r="N6" s="89">
        <v>16</v>
      </c>
      <c r="O6" s="90">
        <v>0</v>
      </c>
      <c r="P6" s="91">
        <f>N6+O6</f>
        <v>16</v>
      </c>
      <c r="Q6" s="80">
        <f>IFERROR(P6/M6,"-")</f>
        <v>0.13675213675214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1591.8367346939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-12000</v>
      </c>
      <c r="AB6" s="83">
        <f>SUM(X6:X7)/SUM(J6:J7)</f>
        <v>0.84615384615385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0.1875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0.0625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0.4375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0.0625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/>
      <c r="E7" s="347"/>
      <c r="F7" s="347" t="s">
        <v>70</v>
      </c>
      <c r="G7" s="88"/>
      <c r="H7" s="88"/>
      <c r="I7" s="88"/>
      <c r="J7" s="330"/>
      <c r="K7" s="79">
        <v>208</v>
      </c>
      <c r="L7" s="79">
        <v>106</v>
      </c>
      <c r="M7" s="79">
        <v>251</v>
      </c>
      <c r="N7" s="89">
        <v>32</v>
      </c>
      <c r="O7" s="90">
        <v>1</v>
      </c>
      <c r="P7" s="91">
        <f>N7+O7</f>
        <v>33</v>
      </c>
      <c r="Q7" s="80">
        <f>IFERROR(P7/M7,"-")</f>
        <v>0.13147410358566</v>
      </c>
      <c r="R7" s="79">
        <v>2</v>
      </c>
      <c r="S7" s="79">
        <v>5</v>
      </c>
      <c r="T7" s="80">
        <f>IFERROR(R7/(P7),"-")</f>
        <v>0.060606060606061</v>
      </c>
      <c r="U7" s="336"/>
      <c r="V7" s="82">
        <v>3</v>
      </c>
      <c r="W7" s="80">
        <f>IF(P7=0,"-",V7/P7)</f>
        <v>0.090909090909091</v>
      </c>
      <c r="X7" s="335">
        <v>66000</v>
      </c>
      <c r="Y7" s="336">
        <f>IFERROR(X7/P7,"-")</f>
        <v>2000</v>
      </c>
      <c r="Z7" s="336">
        <f>IFERROR(X7/V7,"-")</f>
        <v>22000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0.03030303030303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0.12121212121212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16</v>
      </c>
      <c r="BO7" s="118">
        <f>IF(P7=0,"",IF(BN7=0,"",(BN7/P7)))</f>
        <v>0.48484848484848</v>
      </c>
      <c r="BP7" s="119">
        <v>1</v>
      </c>
      <c r="BQ7" s="120">
        <f>IFERROR(BP7/BN7,"-")</f>
        <v>0.0625</v>
      </c>
      <c r="BR7" s="121">
        <v>6000</v>
      </c>
      <c r="BS7" s="122">
        <f>IFERROR(BR7/BN7,"-")</f>
        <v>375</v>
      </c>
      <c r="BT7" s="123"/>
      <c r="BU7" s="123">
        <v>1</v>
      </c>
      <c r="BV7" s="123"/>
      <c r="BW7" s="124">
        <v>8</v>
      </c>
      <c r="BX7" s="125">
        <f>IF(P7=0,"",IF(BW7=0,"",(BW7/P7)))</f>
        <v>0.24242424242424</v>
      </c>
      <c r="BY7" s="126">
        <v>1</v>
      </c>
      <c r="BZ7" s="127">
        <f>IFERROR(BY7/BW7,"-")</f>
        <v>0.125</v>
      </c>
      <c r="CA7" s="128">
        <v>50000</v>
      </c>
      <c r="CB7" s="129">
        <f>IFERROR(CA7/BW7,"-")</f>
        <v>6250</v>
      </c>
      <c r="CC7" s="130"/>
      <c r="CD7" s="130"/>
      <c r="CE7" s="130">
        <v>1</v>
      </c>
      <c r="CF7" s="131">
        <v>4</v>
      </c>
      <c r="CG7" s="132">
        <f>IF(P7=0,"",IF(CF7=0,"",(CF7/P7)))</f>
        <v>0.12121212121212</v>
      </c>
      <c r="CH7" s="133">
        <v>1</v>
      </c>
      <c r="CI7" s="134">
        <f>IFERROR(CH7/CF7,"-")</f>
        <v>0.25</v>
      </c>
      <c r="CJ7" s="135">
        <v>10000</v>
      </c>
      <c r="CK7" s="136">
        <f>IFERROR(CJ7/CF7,"-")</f>
        <v>2500</v>
      </c>
      <c r="CL7" s="137">
        <v>1</v>
      </c>
      <c r="CM7" s="137"/>
      <c r="CN7" s="137"/>
      <c r="CO7" s="138">
        <v>3</v>
      </c>
      <c r="CP7" s="139">
        <v>66000</v>
      </c>
      <c r="CQ7" s="139">
        <v>50000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6.9230769230769</v>
      </c>
      <c r="B8" s="347" t="s">
        <v>71</v>
      </c>
      <c r="C8" s="347" t="s">
        <v>72</v>
      </c>
      <c r="D8" s="347" t="s">
        <v>73</v>
      </c>
      <c r="E8" s="347"/>
      <c r="F8" s="347" t="s">
        <v>65</v>
      </c>
      <c r="G8" s="88" t="s">
        <v>74</v>
      </c>
      <c r="H8" s="88" t="s">
        <v>75</v>
      </c>
      <c r="I8" s="88" t="s">
        <v>76</v>
      </c>
      <c r="J8" s="330">
        <v>58500</v>
      </c>
      <c r="K8" s="79">
        <v>12</v>
      </c>
      <c r="L8" s="79">
        <v>0</v>
      </c>
      <c r="M8" s="79">
        <v>31</v>
      </c>
      <c r="N8" s="89">
        <v>5</v>
      </c>
      <c r="O8" s="90">
        <v>0</v>
      </c>
      <c r="P8" s="91">
        <f>N8+O8</f>
        <v>5</v>
      </c>
      <c r="Q8" s="80">
        <f>IFERROR(P8/M8,"-")</f>
        <v>0.16129032258065</v>
      </c>
      <c r="R8" s="79">
        <v>1</v>
      </c>
      <c r="S8" s="79">
        <v>2</v>
      </c>
      <c r="T8" s="80">
        <f>IFERROR(R8/(P8),"-")</f>
        <v>0.2</v>
      </c>
      <c r="U8" s="336">
        <f>IFERROR(J8/SUM(N8:O9),"-")</f>
        <v>3656.25</v>
      </c>
      <c r="V8" s="82">
        <v>1</v>
      </c>
      <c r="W8" s="80">
        <f>IF(P8=0,"-",V8/P8)</f>
        <v>0.2</v>
      </c>
      <c r="X8" s="335">
        <v>5000</v>
      </c>
      <c r="Y8" s="336">
        <f>IFERROR(X8/P8,"-")</f>
        <v>1000</v>
      </c>
      <c r="Z8" s="336">
        <f>IFERROR(X8/V8,"-")</f>
        <v>5000</v>
      </c>
      <c r="AA8" s="330">
        <f>SUM(X8:X9)-SUM(J8:J9)</f>
        <v>346500</v>
      </c>
      <c r="AB8" s="83">
        <f>SUM(X8:X9)/SUM(J8:J9)</f>
        <v>6.9230769230769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>
        <v>1</v>
      </c>
      <c r="BH8" s="112">
        <f>IFERROR(BG8/BE8,"-")</f>
        <v>0.5</v>
      </c>
      <c r="BI8" s="113">
        <v>5000</v>
      </c>
      <c r="BJ8" s="114">
        <f>IFERROR(BI8/BE8,"-")</f>
        <v>2500</v>
      </c>
      <c r="BK8" s="115">
        <v>1</v>
      </c>
      <c r="BL8" s="115"/>
      <c r="BM8" s="115"/>
      <c r="BN8" s="117">
        <v>2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/>
      <c r="E9" s="347"/>
      <c r="F9" s="347" t="s">
        <v>70</v>
      </c>
      <c r="G9" s="88"/>
      <c r="H9" s="88"/>
      <c r="I9" s="88"/>
      <c r="J9" s="330"/>
      <c r="K9" s="79">
        <v>91</v>
      </c>
      <c r="L9" s="79">
        <v>49</v>
      </c>
      <c r="M9" s="79">
        <v>43</v>
      </c>
      <c r="N9" s="89">
        <v>11</v>
      </c>
      <c r="O9" s="90">
        <v>0</v>
      </c>
      <c r="P9" s="91">
        <f>N9+O9</f>
        <v>11</v>
      </c>
      <c r="Q9" s="80">
        <f>IFERROR(P9/M9,"-")</f>
        <v>0.25581395348837</v>
      </c>
      <c r="R9" s="79">
        <v>1</v>
      </c>
      <c r="S9" s="79">
        <v>2</v>
      </c>
      <c r="T9" s="80">
        <f>IFERROR(R9/(P9),"-")</f>
        <v>0.090909090909091</v>
      </c>
      <c r="U9" s="336"/>
      <c r="V9" s="82">
        <v>1</v>
      </c>
      <c r="W9" s="80">
        <f>IF(P9=0,"-",V9/P9)</f>
        <v>0.090909090909091</v>
      </c>
      <c r="X9" s="335">
        <v>400000</v>
      </c>
      <c r="Y9" s="336">
        <f>IFERROR(X9/P9,"-")</f>
        <v>36363.636363636</v>
      </c>
      <c r="Z9" s="336">
        <f>IFERROR(X9/V9,"-")</f>
        <v>400000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0.090909090909091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0.090909090909091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0.54545454545455</v>
      </c>
      <c r="BP9" s="119">
        <v>1</v>
      </c>
      <c r="BQ9" s="120">
        <f>IFERROR(BP9/BN9,"-")</f>
        <v>0.16666666666667</v>
      </c>
      <c r="BR9" s="121">
        <v>400000</v>
      </c>
      <c r="BS9" s="122">
        <f>IFERROR(BR9/BN9,"-")</f>
        <v>66666.666666667</v>
      </c>
      <c r="BT9" s="123"/>
      <c r="BU9" s="123"/>
      <c r="BV9" s="123">
        <v>1</v>
      </c>
      <c r="BW9" s="124">
        <v>3</v>
      </c>
      <c r="BX9" s="125">
        <f>IF(P9=0,"",IF(BW9=0,"",(BW9/P9)))</f>
        <v>0.27272727272727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400000</v>
      </c>
      <c r="CQ9" s="139">
        <v>400000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3.4505494505495</v>
      </c>
      <c r="B12" s="39"/>
      <c r="C12" s="39"/>
      <c r="D12" s="39"/>
      <c r="E12" s="39"/>
      <c r="F12" s="39"/>
      <c r="G12" s="40" t="s">
        <v>78</v>
      </c>
      <c r="H12" s="40"/>
      <c r="I12" s="40"/>
      <c r="J12" s="333">
        <f>SUM(J6:J11)</f>
        <v>136500</v>
      </c>
      <c r="K12" s="41">
        <f>SUM(K6:K11)</f>
        <v>353</v>
      </c>
      <c r="L12" s="41">
        <f>SUM(L6:L11)</f>
        <v>155</v>
      </c>
      <c r="M12" s="41">
        <f>SUM(M6:M11)</f>
        <v>442</v>
      </c>
      <c r="N12" s="41">
        <f>SUM(N6:N11)</f>
        <v>64</v>
      </c>
      <c r="O12" s="41">
        <f>SUM(O6:O11)</f>
        <v>1</v>
      </c>
      <c r="P12" s="41">
        <f>SUM(P6:P11)</f>
        <v>65</v>
      </c>
      <c r="Q12" s="42">
        <f>IFERROR(P12/M12,"-")</f>
        <v>0.14705882352941</v>
      </c>
      <c r="R12" s="76">
        <f>SUM(R6:R11)</f>
        <v>4</v>
      </c>
      <c r="S12" s="76">
        <f>SUM(S6:S11)</f>
        <v>14</v>
      </c>
      <c r="T12" s="42">
        <f>IFERROR(R12/P12,"-")</f>
        <v>0.061538461538462</v>
      </c>
      <c r="U12" s="338">
        <f>IFERROR(J12/P12,"-")</f>
        <v>2100</v>
      </c>
      <c r="V12" s="44">
        <f>SUM(V6:V11)</f>
        <v>5</v>
      </c>
      <c r="W12" s="42">
        <f>IFERROR(V12/P12,"-")</f>
        <v>0.076923076923077</v>
      </c>
      <c r="X12" s="333">
        <f>SUM(X6:X11)</f>
        <v>471000</v>
      </c>
      <c r="Y12" s="333">
        <f>IFERROR(X12/P12,"-")</f>
        <v>7246.1538461538</v>
      </c>
      <c r="Z12" s="333">
        <f>IFERROR(X12/V12,"-")</f>
        <v>94200</v>
      </c>
      <c r="AA12" s="333">
        <f>X12-J12</f>
        <v>334500</v>
      </c>
      <c r="AB12" s="45">
        <f>X12/J12</f>
        <v>3.4505494505495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79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81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83</v>
      </c>
      <c r="C6" s="347"/>
      <c r="D6" s="347" t="s">
        <v>84</v>
      </c>
      <c r="E6" s="175" t="s">
        <v>85</v>
      </c>
      <c r="F6" s="175" t="s">
        <v>86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87</v>
      </c>
      <c r="C7" s="347"/>
      <c r="D7" s="347" t="s">
        <v>84</v>
      </c>
      <c r="E7" s="175" t="s">
        <v>88</v>
      </c>
      <c r="F7" s="175" t="s">
        <v>86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89</v>
      </c>
      <c r="C8" s="347"/>
      <c r="D8" s="347" t="s">
        <v>84</v>
      </c>
      <c r="E8" s="175" t="s">
        <v>90</v>
      </c>
      <c r="F8" s="175" t="s">
        <v>86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91</v>
      </c>
      <c r="C9" s="347"/>
      <c r="D9" s="347" t="s">
        <v>84</v>
      </c>
      <c r="E9" s="175" t="s">
        <v>92</v>
      </c>
      <c r="F9" s="175" t="s">
        <v>86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93</v>
      </c>
      <c r="C10" s="347"/>
      <c r="D10" s="347" t="s">
        <v>84</v>
      </c>
      <c r="E10" s="175" t="s">
        <v>94</v>
      </c>
      <c r="F10" s="175" t="s">
        <v>86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 t="str">
        <f>Y13</f>
        <v>0</v>
      </c>
      <c r="B13" s="250"/>
      <c r="C13" s="250"/>
      <c r="D13" s="250"/>
      <c r="E13" s="251" t="s">
        <v>95</v>
      </c>
      <c r="F13" s="251"/>
      <c r="G13" s="343">
        <f>SUM(G6:G12)</f>
        <v>0</v>
      </c>
      <c r="H13" s="343"/>
      <c r="I13" s="250">
        <f>SUM(I6:I12)</f>
        <v>0</v>
      </c>
      <c r="J13" s="250">
        <f>SUM(J6:J12)</f>
        <v>0</v>
      </c>
      <c r="K13" s="250">
        <f>SUM(K6:K12)</f>
        <v>0</v>
      </c>
      <c r="L13" s="250">
        <f>SUM(L6:L12)</f>
        <v>0</v>
      </c>
      <c r="M13" s="250">
        <f>SUM(M6:M12)</f>
        <v>0</v>
      </c>
      <c r="N13" s="252" t="str">
        <f>IFERROR(L13/K13,"-")</f>
        <v>-</v>
      </c>
      <c r="O13" s="253">
        <f>SUM(O6:O12)</f>
        <v>0</v>
      </c>
      <c r="P13" s="253">
        <f>SUM(P6:P12)</f>
        <v>0</v>
      </c>
      <c r="Q13" s="252" t="str">
        <f>IFERROR(O13/L13,"-")</f>
        <v>-</v>
      </c>
      <c r="R13" s="254" t="str">
        <f>IFERROR(G13/L13,"-")</f>
        <v>-</v>
      </c>
      <c r="S13" s="255">
        <f>SUM(S6:S12)</f>
        <v>0</v>
      </c>
      <c r="T13" s="252" t="str">
        <f>IFERROR(S13/L13,"-")</f>
        <v>-</v>
      </c>
      <c r="U13" s="343">
        <f>SUM(U6:U12)</f>
        <v>0</v>
      </c>
      <c r="V13" s="343" t="str">
        <f>IFERROR(U13/L13,"-")</f>
        <v>-</v>
      </c>
      <c r="W13" s="343" t="str">
        <f>IFERROR(U13/S13,"-")</f>
        <v>-</v>
      </c>
      <c r="X13" s="343">
        <f>U13-G13</f>
        <v>0</v>
      </c>
      <c r="Y13" s="256" t="str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1.7441094472916</v>
      </c>
      <c r="B6" s="347" t="s">
        <v>97</v>
      </c>
      <c r="C6" s="347"/>
      <c r="D6" s="347"/>
      <c r="E6" s="175" t="s">
        <v>98</v>
      </c>
      <c r="F6" s="175" t="s">
        <v>86</v>
      </c>
      <c r="G6" s="340">
        <v>13517959</v>
      </c>
      <c r="H6" s="176">
        <v>8356</v>
      </c>
      <c r="I6" s="176">
        <v>0</v>
      </c>
      <c r="J6" s="176">
        <v>444076</v>
      </c>
      <c r="K6" s="177">
        <v>3641</v>
      </c>
      <c r="L6" s="179">
        <f>IFERROR(K6/J6,"-")</f>
        <v>0.0081990470099713</v>
      </c>
      <c r="M6" s="176">
        <v>120</v>
      </c>
      <c r="N6" s="176">
        <v>1175</v>
      </c>
      <c r="O6" s="179">
        <f>IFERROR(M6/(K6),"-")</f>
        <v>0.032957978577314</v>
      </c>
      <c r="P6" s="180">
        <f>IFERROR(G6/SUM(K6:K6),"-")</f>
        <v>3712.7050260917</v>
      </c>
      <c r="Q6" s="181">
        <v>344</v>
      </c>
      <c r="R6" s="179">
        <f>IF(K6=0,"-",Q6/K6)</f>
        <v>0.0944795385883</v>
      </c>
      <c r="S6" s="345">
        <v>23576800</v>
      </c>
      <c r="T6" s="346">
        <f>IFERROR(S6/K6,"-")</f>
        <v>6475.3639110135</v>
      </c>
      <c r="U6" s="346">
        <f>IFERROR(S6/Q6,"-")</f>
        <v>68537.209302326</v>
      </c>
      <c r="V6" s="340">
        <f>SUM(S6:S6)-SUM(G6:G6)</f>
        <v>10058841</v>
      </c>
      <c r="W6" s="183">
        <f>SUM(S6:S6)/SUM(G6:G6)</f>
        <v>1.7441094472916</v>
      </c>
      <c r="Y6" s="184">
        <v>4</v>
      </c>
      <c r="Z6" s="185">
        <f>IF(K6=0,"",IF(Y6=0,"",(Y6/K6)))</f>
        <v>0.0010985992859105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5</v>
      </c>
      <c r="AI6" s="191">
        <f>IF(K6=0,"",IF(AH6=0,"",(AH6/K6)))</f>
        <v>0.0013732491073881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62</v>
      </c>
      <c r="AR6" s="197">
        <f>IF(K6=0,"",IF(AQ6=0,"",(AQ6/K6)))</f>
        <v>0.017028288931612</v>
      </c>
      <c r="AS6" s="196">
        <v>1</v>
      </c>
      <c r="AT6" s="198">
        <f>IFERROR(AS6/AQ6,"-")</f>
        <v>0.016129032258065</v>
      </c>
      <c r="AU6" s="199">
        <v>395000</v>
      </c>
      <c r="AV6" s="200">
        <f>IFERROR(AU6/AQ6,"-")</f>
        <v>6370.9677419355</v>
      </c>
      <c r="AW6" s="201"/>
      <c r="AX6" s="201"/>
      <c r="AY6" s="201">
        <v>1</v>
      </c>
      <c r="AZ6" s="202">
        <v>156</v>
      </c>
      <c r="BA6" s="203">
        <f>IF(K6=0,"",IF(AZ6=0,"",(AZ6/K6)))</f>
        <v>0.042845372150508</v>
      </c>
      <c r="BB6" s="202">
        <v>7</v>
      </c>
      <c r="BC6" s="204">
        <f>IFERROR(BB6/AZ6,"-")</f>
        <v>0.044871794871795</v>
      </c>
      <c r="BD6" s="205">
        <v>53000</v>
      </c>
      <c r="BE6" s="206">
        <f>IFERROR(BD6/AZ6,"-")</f>
        <v>339.74358974359</v>
      </c>
      <c r="BF6" s="207">
        <v>4</v>
      </c>
      <c r="BG6" s="207">
        <v>1</v>
      </c>
      <c r="BH6" s="207">
        <v>2</v>
      </c>
      <c r="BI6" s="208">
        <v>2240</v>
      </c>
      <c r="BJ6" s="209">
        <f>IF(K6=0,"",IF(BI6=0,"",(BI6/K6)))</f>
        <v>0.61521560010986</v>
      </c>
      <c r="BK6" s="210">
        <v>185</v>
      </c>
      <c r="BL6" s="211">
        <f>IFERROR(BK6/BI6,"-")</f>
        <v>0.082589285714286</v>
      </c>
      <c r="BM6" s="212">
        <v>8318000</v>
      </c>
      <c r="BN6" s="213">
        <f>IFERROR(BM6/BI6,"-")</f>
        <v>3713.3928571429</v>
      </c>
      <c r="BO6" s="214">
        <v>74</v>
      </c>
      <c r="BP6" s="214">
        <v>33</v>
      </c>
      <c r="BQ6" s="214">
        <v>78</v>
      </c>
      <c r="BR6" s="215">
        <v>976</v>
      </c>
      <c r="BS6" s="216">
        <f>IF(K6=0,"",IF(BR6=0,"",(BR6/K6)))</f>
        <v>0.26805822576215</v>
      </c>
      <c r="BT6" s="217">
        <v>117</v>
      </c>
      <c r="BU6" s="218">
        <f>IFERROR(BT6/BR6,"-")</f>
        <v>0.11987704918033</v>
      </c>
      <c r="BV6" s="219">
        <v>11020800</v>
      </c>
      <c r="BW6" s="220">
        <f>IFERROR(BV6/BR6,"-")</f>
        <v>11291.803278689</v>
      </c>
      <c r="BX6" s="221">
        <v>29</v>
      </c>
      <c r="BY6" s="221">
        <v>20</v>
      </c>
      <c r="BZ6" s="221">
        <v>68</v>
      </c>
      <c r="CA6" s="222">
        <v>198</v>
      </c>
      <c r="CB6" s="223">
        <f>IF(K6=0,"",IF(CA6=0,"",(CA6/K6)))</f>
        <v>0.054380664652568</v>
      </c>
      <c r="CC6" s="224">
        <v>34</v>
      </c>
      <c r="CD6" s="225">
        <f>IFERROR(CC6/CA6,"-")</f>
        <v>0.17171717171717</v>
      </c>
      <c r="CE6" s="226">
        <v>3790000</v>
      </c>
      <c r="CF6" s="227">
        <f>IFERROR(CE6/CA6,"-")</f>
        <v>19141.414141414</v>
      </c>
      <c r="CG6" s="228">
        <v>7</v>
      </c>
      <c r="CH6" s="228">
        <v>4</v>
      </c>
      <c r="CI6" s="228">
        <v>23</v>
      </c>
      <c r="CJ6" s="229">
        <v>344</v>
      </c>
      <c r="CK6" s="230">
        <v>23576800</v>
      </c>
      <c r="CL6" s="230">
        <v>1709000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99</v>
      </c>
      <c r="C7" s="347"/>
      <c r="D7" s="347"/>
      <c r="E7" s="175" t="s">
        <v>100</v>
      </c>
      <c r="F7" s="175" t="s">
        <v>86</v>
      </c>
      <c r="G7" s="340">
        <v>0</v>
      </c>
      <c r="H7" s="176">
        <v>0</v>
      </c>
      <c r="I7" s="176">
        <v>0</v>
      </c>
      <c r="J7" s="176">
        <v>1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1.8973441844239</v>
      </c>
      <c r="B8" s="347" t="s">
        <v>101</v>
      </c>
      <c r="C8" s="347"/>
      <c r="D8" s="347"/>
      <c r="E8" s="175" t="s">
        <v>102</v>
      </c>
      <c r="F8" s="175" t="s">
        <v>86</v>
      </c>
      <c r="G8" s="340">
        <v>2359087</v>
      </c>
      <c r="H8" s="176">
        <v>1888</v>
      </c>
      <c r="I8" s="176">
        <v>0</v>
      </c>
      <c r="J8" s="176">
        <v>34242</v>
      </c>
      <c r="K8" s="177">
        <v>882</v>
      </c>
      <c r="L8" s="179">
        <f>IFERROR(K8/J8,"-")</f>
        <v>0.025757841247591</v>
      </c>
      <c r="M8" s="176">
        <v>19</v>
      </c>
      <c r="N8" s="176">
        <v>336</v>
      </c>
      <c r="O8" s="179">
        <f>IFERROR(M8/(K8),"-")</f>
        <v>0.021541950113379</v>
      </c>
      <c r="P8" s="180">
        <f>IFERROR(G8/SUM(K8:K8),"-")</f>
        <v>2674.701814059</v>
      </c>
      <c r="Q8" s="181">
        <v>52</v>
      </c>
      <c r="R8" s="179">
        <f>IF(K8=0,"-",Q8/K8)</f>
        <v>0.058956916099773</v>
      </c>
      <c r="S8" s="345">
        <v>4476000</v>
      </c>
      <c r="T8" s="346">
        <f>IFERROR(S8/K8,"-")</f>
        <v>5074.8299319728</v>
      </c>
      <c r="U8" s="346">
        <f>IFERROR(S8/Q8,"-")</f>
        <v>86076.923076923</v>
      </c>
      <c r="V8" s="340">
        <f>SUM(S8:S8)-SUM(G8:G8)</f>
        <v>2116913</v>
      </c>
      <c r="W8" s="183">
        <f>SUM(S8:S8)/SUM(G8:G8)</f>
        <v>1.8973441844239</v>
      </c>
      <c r="Y8" s="184">
        <v>42</v>
      </c>
      <c r="Z8" s="185">
        <f>IF(K8=0,"",IF(Y8=0,"",(Y8/K8)))</f>
        <v>0.047619047619048</v>
      </c>
      <c r="AA8" s="184">
        <v>1</v>
      </c>
      <c r="AB8" s="186">
        <f>IFERROR(AA8/Y8,"-")</f>
        <v>0.023809523809524</v>
      </c>
      <c r="AC8" s="187">
        <v>3000</v>
      </c>
      <c r="AD8" s="188">
        <f>IFERROR(AC8/Y8,"-")</f>
        <v>71.428571428571</v>
      </c>
      <c r="AE8" s="189">
        <v>1</v>
      </c>
      <c r="AF8" s="189"/>
      <c r="AG8" s="189"/>
      <c r="AH8" s="190">
        <v>142</v>
      </c>
      <c r="AI8" s="191">
        <f>IF(K8=0,"",IF(AH8=0,"",(AH8/K8)))</f>
        <v>0.1609977324263</v>
      </c>
      <c r="AJ8" s="190">
        <v>2</v>
      </c>
      <c r="AK8" s="192">
        <f>IFERROR(AJ8/AH8,"-")</f>
        <v>0.014084507042254</v>
      </c>
      <c r="AL8" s="193">
        <v>13000</v>
      </c>
      <c r="AM8" s="194">
        <f>IFERROR(AL8/AH8,"-")</f>
        <v>91.549295774648</v>
      </c>
      <c r="AN8" s="195">
        <v>1</v>
      </c>
      <c r="AO8" s="195">
        <v>1</v>
      </c>
      <c r="AP8" s="195"/>
      <c r="AQ8" s="196">
        <v>130</v>
      </c>
      <c r="AR8" s="197">
        <f>IF(K8=0,"",IF(AQ8=0,"",(AQ8/K8)))</f>
        <v>0.14739229024943</v>
      </c>
      <c r="AS8" s="196">
        <v>3</v>
      </c>
      <c r="AT8" s="198">
        <f>IFERROR(AS8/AQ8,"-")</f>
        <v>0.023076923076923</v>
      </c>
      <c r="AU8" s="199">
        <v>44000</v>
      </c>
      <c r="AV8" s="200">
        <f>IFERROR(AU8/AQ8,"-")</f>
        <v>338.46153846154</v>
      </c>
      <c r="AW8" s="201">
        <v>1</v>
      </c>
      <c r="AX8" s="201">
        <v>1</v>
      </c>
      <c r="AY8" s="201">
        <v>1</v>
      </c>
      <c r="AZ8" s="202">
        <v>210</v>
      </c>
      <c r="BA8" s="203">
        <f>IF(K8=0,"",IF(AZ8=0,"",(AZ8/K8)))</f>
        <v>0.23809523809524</v>
      </c>
      <c r="BB8" s="202">
        <v>8</v>
      </c>
      <c r="BC8" s="204">
        <f>IFERROR(BB8/AZ8,"-")</f>
        <v>0.038095238095238</v>
      </c>
      <c r="BD8" s="205">
        <v>409000</v>
      </c>
      <c r="BE8" s="206">
        <f>IFERROR(BD8/AZ8,"-")</f>
        <v>1947.619047619</v>
      </c>
      <c r="BF8" s="207">
        <v>2</v>
      </c>
      <c r="BG8" s="207">
        <v>1</v>
      </c>
      <c r="BH8" s="207">
        <v>5</v>
      </c>
      <c r="BI8" s="208">
        <v>241</v>
      </c>
      <c r="BJ8" s="209">
        <f>IF(K8=0,"",IF(BI8=0,"",(BI8/K8)))</f>
        <v>0.27324263038549</v>
      </c>
      <c r="BK8" s="210">
        <v>20</v>
      </c>
      <c r="BL8" s="211">
        <f>IFERROR(BK8/BI8,"-")</f>
        <v>0.08298755186722</v>
      </c>
      <c r="BM8" s="212">
        <v>1725000</v>
      </c>
      <c r="BN8" s="213">
        <f>IFERROR(BM8/BI8,"-")</f>
        <v>7157.6763485477</v>
      </c>
      <c r="BO8" s="214">
        <v>9</v>
      </c>
      <c r="BP8" s="214">
        <v>3</v>
      </c>
      <c r="BQ8" s="214">
        <v>8</v>
      </c>
      <c r="BR8" s="215">
        <v>91</v>
      </c>
      <c r="BS8" s="216">
        <f>IF(K8=0,"",IF(BR8=0,"",(BR8/K8)))</f>
        <v>0.1031746031746</v>
      </c>
      <c r="BT8" s="217">
        <v>13</v>
      </c>
      <c r="BU8" s="218">
        <f>IFERROR(BT8/BR8,"-")</f>
        <v>0.14285714285714</v>
      </c>
      <c r="BV8" s="219">
        <v>2046000</v>
      </c>
      <c r="BW8" s="220">
        <f>IFERROR(BV8/BR8,"-")</f>
        <v>22483.516483516</v>
      </c>
      <c r="BX8" s="221">
        <v>1</v>
      </c>
      <c r="BY8" s="221">
        <v>1</v>
      </c>
      <c r="BZ8" s="221">
        <v>11</v>
      </c>
      <c r="CA8" s="222">
        <v>26</v>
      </c>
      <c r="CB8" s="223">
        <f>IF(K8=0,"",IF(CA8=0,"",(CA8/K8)))</f>
        <v>0.029478458049887</v>
      </c>
      <c r="CC8" s="224">
        <v>5</v>
      </c>
      <c r="CD8" s="225">
        <f>IFERROR(CC8/CA8,"-")</f>
        <v>0.19230769230769</v>
      </c>
      <c r="CE8" s="226">
        <v>236000</v>
      </c>
      <c r="CF8" s="227">
        <f>IFERROR(CE8/CA8,"-")</f>
        <v>9076.9230769231</v>
      </c>
      <c r="CG8" s="228"/>
      <c r="CH8" s="228">
        <v>1</v>
      </c>
      <c r="CI8" s="228">
        <v>4</v>
      </c>
      <c r="CJ8" s="229">
        <v>52</v>
      </c>
      <c r="CK8" s="230">
        <v>4476000</v>
      </c>
      <c r="CL8" s="230">
        <v>729000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103</v>
      </c>
      <c r="F11" s="251"/>
      <c r="G11" s="343">
        <f>SUM(G6:G10)</f>
        <v>15877046</v>
      </c>
      <c r="H11" s="250">
        <f>SUM(H6:H10)</f>
        <v>10244</v>
      </c>
      <c r="I11" s="250">
        <f>SUM(I6:I10)</f>
        <v>0</v>
      </c>
      <c r="J11" s="250">
        <f>SUM(J6:J10)</f>
        <v>478319</v>
      </c>
      <c r="K11" s="250">
        <f>SUM(K6:K10)</f>
        <v>4523</v>
      </c>
      <c r="L11" s="252">
        <f>IFERROR(K11/J11,"-")</f>
        <v>0.0094560324804158</v>
      </c>
      <c r="M11" s="253">
        <f>SUM(M6:M10)</f>
        <v>139</v>
      </c>
      <c r="N11" s="253">
        <f>SUM(N6:N10)</f>
        <v>1511</v>
      </c>
      <c r="O11" s="252">
        <f>IFERROR(M11/K11,"-")</f>
        <v>0.030731815166925</v>
      </c>
      <c r="P11" s="254">
        <f>IFERROR(G11/K11,"-")</f>
        <v>3510.2909573292</v>
      </c>
      <c r="Q11" s="255">
        <f>SUM(Q6:Q10)</f>
        <v>396</v>
      </c>
      <c r="R11" s="252">
        <f>IFERROR(Q11/K11,"-")</f>
        <v>0.087552509396418</v>
      </c>
      <c r="S11" s="343">
        <f>SUM(S6:S10)</f>
        <v>28052800</v>
      </c>
      <c r="T11" s="343">
        <f>IFERROR(S11/K11,"-")</f>
        <v>6202.2551403935</v>
      </c>
      <c r="U11" s="343">
        <f>IFERROR(S11/Q11,"-")</f>
        <v>70840.404040404</v>
      </c>
      <c r="V11" s="343">
        <f>S11-G11</f>
        <v>12175754</v>
      </c>
      <c r="W11" s="256">
        <f>S11/G11</f>
        <v>1.766877793262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