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<sst xmlns="http://schemas.openxmlformats.org/spreadsheetml/2006/main" uniqueCount="118">
  <si>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</si>
  <si>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</si>
  <si>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</si>
  <si>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</si>
  <si>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</si>
  <si>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</si>
  <si>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</si>
  <si>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</si>
  <si>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</si>
  <si>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</si>
  <si>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</si>
  <si>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</si>
  <si>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</si>
  <si>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</si>
  <si>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</si>
  <si>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</si>
  <si>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</si>
  <si>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</si>
  <si>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</si>
  <si>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</si>
  <si>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</si>
  <si>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</si>
  <si>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</si>
  <si>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</si>
  <si>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</si>
  <si>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</si>
  <si>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</si>
  <si>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</si>
  <si>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</si>
  <si>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</si>
  <si>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</si>
  <si>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</si>
  <si>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</si>
  <si>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</si>
  <si>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</si>
  <si>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</si>
  <si>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</si>
  <si>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</si>
  <si>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</si>
  <si>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</si>
  <si>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</si>
  <si>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</si>
  <si>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</si>
  <si>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</si>
  <si>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</si>
  <si>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</si>
  <si>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</si>
  <si>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</si>
  <si>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</si>
  <si>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</si>
  <si>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</si>
  <si>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</si>
  <si>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</si>
  <si>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</si>
  <si>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</si>
  <si>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</si>
  <si>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</si>
  <si>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</si>
  <si>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</si>
  <si>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</si>
  <si>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</si>
  <si>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</si>
  <si>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</si>
  <si>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</si>
  <si>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pp1928</t>
  </si>
  <si>
    <t>デリヘル版2（白い服女性）</t>
  </si>
  <si>
    <t>学生いませんギャルもいません熟女熟女熟女熟女</t>
  </si>
  <si>
    <t>lp01</t>
  </si>
  <si>
    <t>デイリースポーツ関西</t>
  </si>
  <si>
    <t>4C終面全5段</t>
  </si>
  <si>
    <t>3月20日(日)</t>
  </si>
  <si>
    <t>pp1929</t>
  </si>
  <si>
    <t>空電</t>
  </si>
  <si>
    <t>新聞 TOTAL</t>
  </si>
  <si>
    <t>●雑誌 広告</t>
  </si>
  <si>
    <t>hv047</t>
  </si>
  <si>
    <t>徳間書店</t>
  </si>
  <si>
    <t>DVDパス_DVD袋裏4</t>
  </si>
  <si>
    <t>アサヒ芸能.3W火</t>
  </si>
  <si>
    <t>DVD袋裏4C</t>
  </si>
  <si>
    <t>3月15日(火)</t>
  </si>
  <si>
    <t>hv048</t>
  </si>
  <si>
    <t>雑誌 TOTAL</t>
  </si>
  <si>
    <t>●DVD 広告</t>
  </si>
  <si>
    <t>vm073</t>
  </si>
  <si>
    <t>三和出版</t>
  </si>
  <si>
    <t>DVDパス_空電説明</t>
  </si>
  <si>
    <t>A4、CVS日版PB</t>
  </si>
  <si>
    <t>人妻日和</t>
  </si>
  <si>
    <t>DVD袋表4C</t>
  </si>
  <si>
    <t>3月31日(木)</t>
  </si>
  <si>
    <t>vm074</t>
  </si>
  <si>
    <t>DVD TOTAL</t>
  </si>
  <si>
    <t>●アフィリエイト 広告</t>
  </si>
  <si>
    <t>UA</t>
  </si>
  <si>
    <t>AF単価</t>
  </si>
  <si>
    <t>20歳以上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</si>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</sst>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</v>
      </c>
      <c r="D6" s="330">
        <v>156000</v>
      </c>
      <c r="E6" s="79">
        <v>61</v>
      </c>
      <c r="F6" s="79">
        <v>27</v>
      </c>
      <c r="G6" s="79">
        <v>159</v>
      </c>
      <c r="H6" s="89">
        <v>20</v>
      </c>
      <c r="I6" s="90">
        <v>0</v>
      </c>
      <c r="J6" s="143">
        <f>H6+I6</f>
        <v>20</v>
      </c>
      <c r="K6" s="80">
        <f>IFERROR(J6/G6,"-")</f>
        <v>0.12578616352201</v>
      </c>
      <c r="L6" s="79">
        <v>1</v>
      </c>
      <c r="M6" s="79">
        <v>2</v>
      </c>
      <c r="N6" s="80">
        <f>IFERROR(L6/J6,"-")</f>
        <v>0.05</v>
      </c>
      <c r="O6" s="81">
        <f>IFERROR(D6/J6,"-")</f>
        <v>7800</v>
      </c>
      <c r="P6" s="82">
        <v>4</v>
      </c>
      <c r="Q6" s="80">
        <f>IFERROR(P6/J6,"-")</f>
        <v>0.2</v>
      </c>
      <c r="R6" s="335">
        <v>35000</v>
      </c>
      <c r="S6" s="336">
        <f>IFERROR(R6/J6,"-")</f>
        <v>1750</v>
      </c>
      <c r="T6" s="336">
        <f>IFERROR(R6/P6,"-")</f>
        <v>8750</v>
      </c>
      <c r="U6" s="330">
        <f>IFERROR(R6-D6,"-")</f>
        <v>-121000</v>
      </c>
      <c r="V6" s="83">
        <f>R6/D6</f>
        <v>0.22435897435897</v>
      </c>
      <c r="W6" s="77"/>
      <c r="X6" s="142"/>
    </row>
    <row r="7" spans="1:24">
      <c r="A7" s="78"/>
      <c r="B7" s="84" t="s">
        <v>24</v>
      </c>
      <c r="C7" s="84">
        <v>2</v>
      </c>
      <c r="D7" s="330">
        <v>97500</v>
      </c>
      <c r="E7" s="79">
        <v>101</v>
      </c>
      <c r="F7" s="79">
        <v>47</v>
      </c>
      <c r="G7" s="79">
        <v>144</v>
      </c>
      <c r="H7" s="89">
        <v>27</v>
      </c>
      <c r="I7" s="90">
        <v>1</v>
      </c>
      <c r="J7" s="143">
        <f>H7+I7</f>
        <v>28</v>
      </c>
      <c r="K7" s="80">
        <f>IFERROR(J7/G7,"-")</f>
        <v>0.19444444444444</v>
      </c>
      <c r="L7" s="79">
        <v>1</v>
      </c>
      <c r="M7" s="79">
        <v>8</v>
      </c>
      <c r="N7" s="80">
        <f>IFERROR(L7/J7,"-")</f>
        <v>0.035714285714286</v>
      </c>
      <c r="O7" s="81">
        <f>IFERROR(D7/J7,"-")</f>
        <v>3482.1428571429</v>
      </c>
      <c r="P7" s="82">
        <v>2</v>
      </c>
      <c r="Q7" s="80">
        <f>IFERROR(P7/J7,"-")</f>
        <v>0.071428571428571</v>
      </c>
      <c r="R7" s="335">
        <v>86000</v>
      </c>
      <c r="S7" s="336">
        <f>IFERROR(R7/J7,"-")</f>
        <v>3071.4285714286</v>
      </c>
      <c r="T7" s="336">
        <f>IFERROR(R7/P7,"-")</f>
        <v>43000</v>
      </c>
      <c r="U7" s="330">
        <f>IFERROR(R7-D7,"-")</f>
        <v>-11500</v>
      </c>
      <c r="V7" s="83">
        <f>R7/D7</f>
        <v>0.88205128205128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162500</v>
      </c>
      <c r="E8" s="79">
        <v>666</v>
      </c>
      <c r="F8" s="79">
        <v>355</v>
      </c>
      <c r="G8" s="79">
        <v>911</v>
      </c>
      <c r="H8" s="89">
        <v>239</v>
      </c>
      <c r="I8" s="90">
        <v>2</v>
      </c>
      <c r="J8" s="143">
        <f>H8+I8</f>
        <v>241</v>
      </c>
      <c r="K8" s="80">
        <f>IFERROR(J8/G8,"-")</f>
        <v>0.26454445664105</v>
      </c>
      <c r="L8" s="79">
        <v>7</v>
      </c>
      <c r="M8" s="79">
        <v>33</v>
      </c>
      <c r="N8" s="80">
        <f>IFERROR(L8/J8,"-")</f>
        <v>0.029045643153527</v>
      </c>
      <c r="O8" s="81">
        <f>IFERROR(D8/J8,"-")</f>
        <v>674.27385892116</v>
      </c>
      <c r="P8" s="82">
        <v>6</v>
      </c>
      <c r="Q8" s="80">
        <f>IFERROR(P8/J8,"-")</f>
        <v>0.024896265560166</v>
      </c>
      <c r="R8" s="335">
        <v>417000</v>
      </c>
      <c r="S8" s="336">
        <f>IFERROR(R8/J8,"-")</f>
        <v>1730.2904564315</v>
      </c>
      <c r="T8" s="336">
        <f>IFERROR(R8/P8,"-")</f>
        <v>69500</v>
      </c>
      <c r="U8" s="330">
        <f>IFERROR(R8-D8,"-")</f>
        <v>254500</v>
      </c>
      <c r="V8" s="83">
        <f>R8/D8</f>
        <v>2.5661538461538</v>
      </c>
      <c r="W8" s="77"/>
      <c r="X8" s="142"/>
    </row>
    <row r="9" spans="1:24">
      <c r="A9" s="78"/>
      <c r="B9" s="84" t="s">
        <v>26</v>
      </c>
      <c r="C9" s="84">
        <v>5</v>
      </c>
      <c r="D9" s="330">
        <v>0</v>
      </c>
      <c r="E9" s="79">
        <v>0</v>
      </c>
      <c r="F9" s="79">
        <v>0</v>
      </c>
      <c r="G9" s="79">
        <v>0</v>
      </c>
      <c r="H9" s="89">
        <v>0</v>
      </c>
      <c r="I9" s="90">
        <v>0</v>
      </c>
      <c r="J9" s="143">
        <f>H9+I9</f>
        <v>0</v>
      </c>
      <c r="K9" s="80" t="str">
        <f>IFERROR(J9/G9,"-")</f>
        <v>-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10966438</v>
      </c>
      <c r="E10" s="79">
        <v>7860</v>
      </c>
      <c r="F10" s="79">
        <v>0</v>
      </c>
      <c r="G10" s="79">
        <v>451012</v>
      </c>
      <c r="H10" s="89">
        <v>3229</v>
      </c>
      <c r="I10" s="90">
        <v>131</v>
      </c>
      <c r="J10" s="143">
        <f>H10+I10</f>
        <v>3360</v>
      </c>
      <c r="K10" s="80">
        <f>IFERROR(J10/G10,"-")</f>
        <v>0.0074499126409053</v>
      </c>
      <c r="L10" s="79">
        <v>138</v>
      </c>
      <c r="M10" s="79">
        <v>1097</v>
      </c>
      <c r="N10" s="80">
        <f>IFERROR(L10/J10,"-")</f>
        <v>0.041071428571429</v>
      </c>
      <c r="O10" s="81">
        <f>IFERROR(D10/J10,"-")</f>
        <v>3263.8208333333</v>
      </c>
      <c r="P10" s="82">
        <v>323</v>
      </c>
      <c r="Q10" s="80">
        <f>IFERROR(P10/J10,"-")</f>
        <v>0.096130952380952</v>
      </c>
      <c r="R10" s="335">
        <v>19673000</v>
      </c>
      <c r="S10" s="336">
        <f>IFERROR(R10/J10,"-")</f>
        <v>5855.0595238095</v>
      </c>
      <c r="T10" s="336">
        <f>IFERROR(R10/P10,"-")</f>
        <v>60907.120743034</v>
      </c>
      <c r="U10" s="330">
        <f>IFERROR(R10-D10,"-")</f>
        <v>8706562</v>
      </c>
      <c r="V10" s="83">
        <f>R10/D10</f>
        <v>1.7939279828145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11382438</v>
      </c>
      <c r="E13" s="41">
        <f>SUM(E6:E11)</f>
        <v>8688</v>
      </c>
      <c r="F13" s="41">
        <f>SUM(F6:F11)</f>
        <v>429</v>
      </c>
      <c r="G13" s="41">
        <f>SUM(G6:G11)</f>
        <v>452226</v>
      </c>
      <c r="H13" s="41">
        <f>SUM(H6:H11)</f>
        <v>3515</v>
      </c>
      <c r="I13" s="41">
        <f>SUM(I6:I11)</f>
        <v>134</v>
      </c>
      <c r="J13" s="41">
        <f>SUM(J6:J11)</f>
        <v>3649</v>
      </c>
      <c r="K13" s="42">
        <f>IFERROR(J13/G13,"-")</f>
        <v>0.0080689743623763</v>
      </c>
      <c r="L13" s="76">
        <f>SUM(L6:L11)</f>
        <v>147</v>
      </c>
      <c r="M13" s="76">
        <f>SUM(M6:M11)</f>
        <v>1140</v>
      </c>
      <c r="N13" s="42">
        <f>IFERROR(L13/J13,"-")</f>
        <v>0.040285009591669</v>
      </c>
      <c r="O13" s="43">
        <f>IFERROR(D13/J13,"-")</f>
        <v>3119.3307755549</v>
      </c>
      <c r="P13" s="44">
        <f>SUM(P6:P11)</f>
        <v>335</v>
      </c>
      <c r="Q13" s="42">
        <f>IFERROR(P13/J13,"-")</f>
        <v>0.091805974239518</v>
      </c>
      <c r="R13" s="333">
        <f>SUM(R6:R11)</f>
        <v>20211000</v>
      </c>
      <c r="S13" s="333">
        <f>IFERROR(R13/J13,"-")</f>
        <v>5538.777747328</v>
      </c>
      <c r="T13" s="333">
        <f>IFERROR(P13/P13,"-")</f>
        <v>1</v>
      </c>
      <c r="U13" s="333">
        <f>SUM(U6:U11)</f>
        <v>8828562</v>
      </c>
      <c r="V13" s="45">
        <f>IFERROR(R13/D13,"-")</f>
        <v>1.7756301418027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0.22435897435897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156000</v>
      </c>
      <c r="K6" s="79">
        <v>26</v>
      </c>
      <c r="L6" s="79">
        <v>0</v>
      </c>
      <c r="M6" s="79">
        <v>138</v>
      </c>
      <c r="N6" s="89">
        <v>8</v>
      </c>
      <c r="O6" s="90">
        <v>0</v>
      </c>
      <c r="P6" s="91">
        <f>N6+O6</f>
        <v>8</v>
      </c>
      <c r="Q6" s="80">
        <f>IFERROR(P6/M6,"-")</f>
        <v>0.057971014492754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7800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-121000</v>
      </c>
      <c r="AB6" s="83">
        <f>SUM(X6:X7)/SUM(J6:J7)</f>
        <v>0.22435897435897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3</v>
      </c>
      <c r="CG6" s="132">
        <f>IF(P6=0,"",IF(CF6=0,"",(CF6/P6)))</f>
        <v>0.375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35</v>
      </c>
      <c r="L7" s="79">
        <v>27</v>
      </c>
      <c r="M7" s="79">
        <v>21</v>
      </c>
      <c r="N7" s="89">
        <v>12</v>
      </c>
      <c r="O7" s="90">
        <v>0</v>
      </c>
      <c r="P7" s="91">
        <f>N7+O7</f>
        <v>12</v>
      </c>
      <c r="Q7" s="80">
        <f>IFERROR(P7/M7,"-")</f>
        <v>0.57142857142857</v>
      </c>
      <c r="R7" s="79">
        <v>1</v>
      </c>
      <c r="S7" s="79">
        <v>1</v>
      </c>
      <c r="T7" s="80">
        <f>IFERROR(R7/(P7),"-")</f>
        <v>0.083333333333333</v>
      </c>
      <c r="U7" s="336"/>
      <c r="V7" s="82">
        <v>4</v>
      </c>
      <c r="W7" s="80">
        <f>IF(P7=0,"-",V7/P7)</f>
        <v>0.33333333333333</v>
      </c>
      <c r="X7" s="335">
        <v>35000</v>
      </c>
      <c r="Y7" s="336">
        <f>IFERROR(X7/P7,"-")</f>
        <v>2916.6666666667</v>
      </c>
      <c r="Z7" s="336">
        <f>IFERROR(X7/V7,"-")</f>
        <v>8750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0.33333333333333</v>
      </c>
      <c r="BY7" s="126">
        <v>3</v>
      </c>
      <c r="BZ7" s="127">
        <f>IFERROR(BY7/BW7,"-")</f>
        <v>0.75</v>
      </c>
      <c r="CA7" s="128">
        <v>510000</v>
      </c>
      <c r="CB7" s="129">
        <f>IFERROR(CA7/BW7,"-")</f>
        <v>127500</v>
      </c>
      <c r="CC7" s="130">
        <v>1</v>
      </c>
      <c r="CD7" s="130">
        <v>1</v>
      </c>
      <c r="CE7" s="130">
        <v>1</v>
      </c>
      <c r="CF7" s="131">
        <v>5</v>
      </c>
      <c r="CG7" s="132">
        <f>IF(P7=0,"",IF(CF7=0,"",(CF7/P7)))</f>
        <v>0.41666666666667</v>
      </c>
      <c r="CH7" s="133">
        <v>2</v>
      </c>
      <c r="CI7" s="134">
        <f>IFERROR(CH7/CF7,"-")</f>
        <v>0.4</v>
      </c>
      <c r="CJ7" s="135">
        <v>9000</v>
      </c>
      <c r="CK7" s="136">
        <f>IFERROR(CJ7/CF7,"-")</f>
        <v>1800</v>
      </c>
      <c r="CL7" s="137">
        <v>1</v>
      </c>
      <c r="CM7" s="137">
        <v>1</v>
      </c>
      <c r="CN7" s="137"/>
      <c r="CO7" s="138">
        <v>4</v>
      </c>
      <c r="CP7" s="139">
        <v>35000</v>
      </c>
      <c r="CQ7" s="139">
        <v>484000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0.22435897435897</v>
      </c>
      <c r="B10" s="39"/>
      <c r="C10" s="39"/>
      <c r="D10" s="39"/>
      <c r="E10" s="39"/>
      <c r="F10" s="39"/>
      <c r="G10" s="40" t="s">
        <v>73</v>
      </c>
      <c r="H10" s="40"/>
      <c r="I10" s="40"/>
      <c r="J10" s="333">
        <f>SUM(J6:J9)</f>
        <v>156000</v>
      </c>
      <c r="K10" s="41">
        <f>SUM(K6:K9)</f>
        <v>61</v>
      </c>
      <c r="L10" s="41">
        <f>SUM(L6:L9)</f>
        <v>27</v>
      </c>
      <c r="M10" s="41">
        <f>SUM(M6:M9)</f>
        <v>159</v>
      </c>
      <c r="N10" s="41">
        <f>SUM(N6:N9)</f>
        <v>20</v>
      </c>
      <c r="O10" s="41">
        <f>SUM(O6:O9)</f>
        <v>0</v>
      </c>
      <c r="P10" s="41">
        <f>SUM(P6:P9)</f>
        <v>20</v>
      </c>
      <c r="Q10" s="42">
        <f>IFERROR(P10/M10,"-")</f>
        <v>0.12578616352201</v>
      </c>
      <c r="R10" s="76">
        <f>SUM(R6:R9)</f>
        <v>1</v>
      </c>
      <c r="S10" s="76">
        <f>SUM(S6:S9)</f>
        <v>2</v>
      </c>
      <c r="T10" s="42">
        <f>IFERROR(R10/P10,"-")</f>
        <v>0.05</v>
      </c>
      <c r="U10" s="338">
        <f>IFERROR(J10/P10,"-")</f>
        <v>7800</v>
      </c>
      <c r="V10" s="44">
        <f>SUM(V6:V9)</f>
        <v>4</v>
      </c>
      <c r="W10" s="42">
        <f>IFERROR(V10/P10,"-")</f>
        <v>0.2</v>
      </c>
      <c r="X10" s="333">
        <f>SUM(X6:X9)</f>
        <v>35000</v>
      </c>
      <c r="Y10" s="333">
        <f>IFERROR(X10/P10,"-")</f>
        <v>1750</v>
      </c>
      <c r="Z10" s="333">
        <f>IFERROR(X10/V10,"-")</f>
        <v>8750</v>
      </c>
      <c r="AA10" s="333">
        <f>X10-J10</f>
        <v>-121000</v>
      </c>
      <c r="AB10" s="45">
        <f>X10/J10</f>
        <v>0.22435897435897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74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0.88205128205128</v>
      </c>
      <c r="B6" s="347" t="s">
        <v>75</v>
      </c>
      <c r="C6" s="347" t="s">
        <v>76</v>
      </c>
      <c r="D6" s="347" t="s">
        <v>77</v>
      </c>
      <c r="E6" s="347"/>
      <c r="F6" s="347" t="s">
        <v>67</v>
      </c>
      <c r="G6" s="88" t="s">
        <v>78</v>
      </c>
      <c r="H6" s="88" t="s">
        <v>79</v>
      </c>
      <c r="I6" s="88" t="s">
        <v>80</v>
      </c>
      <c r="J6" s="330">
        <v>97500</v>
      </c>
      <c r="K6" s="79">
        <v>24</v>
      </c>
      <c r="L6" s="79">
        <v>0</v>
      </c>
      <c r="M6" s="79">
        <v>78</v>
      </c>
      <c r="N6" s="89">
        <v>10</v>
      </c>
      <c r="O6" s="90">
        <v>1</v>
      </c>
      <c r="P6" s="91">
        <f>N6+O6</f>
        <v>11</v>
      </c>
      <c r="Q6" s="80">
        <f>IFERROR(P6/M6,"-")</f>
        <v>0.14102564102564</v>
      </c>
      <c r="R6" s="79">
        <v>0</v>
      </c>
      <c r="S6" s="79">
        <v>6</v>
      </c>
      <c r="T6" s="80">
        <f>IFERROR(R6/(P6),"-")</f>
        <v>0</v>
      </c>
      <c r="U6" s="336">
        <f>IFERROR(J6/SUM(N6:O7),"-")</f>
        <v>3482.1428571429</v>
      </c>
      <c r="V6" s="82">
        <v>2</v>
      </c>
      <c r="W6" s="80">
        <f>IF(P6=0,"-",V6/P6)</f>
        <v>0.18181818181818</v>
      </c>
      <c r="X6" s="335">
        <v>77000</v>
      </c>
      <c r="Y6" s="336">
        <f>IFERROR(X6/P6,"-")</f>
        <v>7000</v>
      </c>
      <c r="Z6" s="336">
        <f>IFERROR(X6/V6,"-")</f>
        <v>38500</v>
      </c>
      <c r="AA6" s="330">
        <f>SUM(X6:X7)-SUM(J6:J7)</f>
        <v>-11500</v>
      </c>
      <c r="AB6" s="83">
        <f>SUM(X6:X7)/SUM(J6:J7)</f>
        <v>0.88205128205128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>
        <v>1</v>
      </c>
      <c r="AP6" s="100">
        <f>IFERROR(AO6/AM6,"-")</f>
        <v>0.5</v>
      </c>
      <c r="AQ6" s="101">
        <v>12000</v>
      </c>
      <c r="AR6" s="102">
        <f>IFERROR(AQ6/AM6,"-")</f>
        <v>6000</v>
      </c>
      <c r="AS6" s="103"/>
      <c r="AT6" s="103"/>
      <c r="AU6" s="103">
        <v>1</v>
      </c>
      <c r="AV6" s="104">
        <v>4</v>
      </c>
      <c r="AW6" s="105">
        <f>IF(P6=0,"",IF(AV6=0,"",(AV6/P6)))</f>
        <v>0.36363636363636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2</v>
      </c>
      <c r="CG6" s="132">
        <f>IF(P6=0,"",IF(CF6=0,"",(CF6/P6)))</f>
        <v>0.18181818181818</v>
      </c>
      <c r="CH6" s="133">
        <v>1</v>
      </c>
      <c r="CI6" s="134">
        <f>IFERROR(CH6/CF6,"-")</f>
        <v>0.5</v>
      </c>
      <c r="CJ6" s="135">
        <v>65000</v>
      </c>
      <c r="CK6" s="136">
        <f>IFERROR(CJ6/CF6,"-")</f>
        <v>32500</v>
      </c>
      <c r="CL6" s="137"/>
      <c r="CM6" s="137"/>
      <c r="CN6" s="137">
        <v>1</v>
      </c>
      <c r="CO6" s="138">
        <v>2</v>
      </c>
      <c r="CP6" s="139">
        <v>77000</v>
      </c>
      <c r="CQ6" s="139">
        <v>65000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81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77</v>
      </c>
      <c r="L7" s="79">
        <v>47</v>
      </c>
      <c r="M7" s="79">
        <v>66</v>
      </c>
      <c r="N7" s="89">
        <v>17</v>
      </c>
      <c r="O7" s="90">
        <v>0</v>
      </c>
      <c r="P7" s="91">
        <f>N7+O7</f>
        <v>17</v>
      </c>
      <c r="Q7" s="80">
        <f>IFERROR(P7/M7,"-")</f>
        <v>0.25757575757576</v>
      </c>
      <c r="R7" s="79">
        <v>1</v>
      </c>
      <c r="S7" s="79">
        <v>2</v>
      </c>
      <c r="T7" s="80">
        <f>IFERROR(R7/(P7),"-")</f>
        <v>0.058823529411765</v>
      </c>
      <c r="U7" s="336"/>
      <c r="V7" s="82">
        <v>0</v>
      </c>
      <c r="W7" s="80">
        <f>IF(P7=0,"-",V7/P7)</f>
        <v>0</v>
      </c>
      <c r="X7" s="335">
        <v>9000</v>
      </c>
      <c r="Y7" s="336">
        <f>IFERROR(X7/P7,"-")</f>
        <v>529.41176470588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0.058823529411765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0.11764705882353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0.23529411764706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0.23529411764706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0.17647058823529</v>
      </c>
      <c r="BY7" s="126">
        <v>1</v>
      </c>
      <c r="BZ7" s="127">
        <f>IFERROR(BY7/BW7,"-")</f>
        <v>0.33333333333333</v>
      </c>
      <c r="CA7" s="128">
        <v>9000</v>
      </c>
      <c r="CB7" s="129">
        <f>IFERROR(CA7/BW7,"-")</f>
        <v>3000</v>
      </c>
      <c r="CC7" s="130"/>
      <c r="CD7" s="130"/>
      <c r="CE7" s="130">
        <v>1</v>
      </c>
      <c r="CF7" s="131">
        <v>3</v>
      </c>
      <c r="CG7" s="132">
        <f>IF(P7=0,"",IF(CF7=0,"",(CF7/P7)))</f>
        <v>0.17647058823529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9000</v>
      </c>
      <c r="CQ7" s="139">
        <v>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0.88205128205128</v>
      </c>
      <c r="B10" s="39"/>
      <c r="C10" s="39"/>
      <c r="D10" s="39"/>
      <c r="E10" s="39"/>
      <c r="F10" s="39"/>
      <c r="G10" s="40" t="s">
        <v>82</v>
      </c>
      <c r="H10" s="40"/>
      <c r="I10" s="40"/>
      <c r="J10" s="333">
        <f>SUM(J6:J9)</f>
        <v>97500</v>
      </c>
      <c r="K10" s="41">
        <f>SUM(K6:K9)</f>
        <v>101</v>
      </c>
      <c r="L10" s="41">
        <f>SUM(L6:L9)</f>
        <v>47</v>
      </c>
      <c r="M10" s="41">
        <f>SUM(M6:M9)</f>
        <v>144</v>
      </c>
      <c r="N10" s="41">
        <f>SUM(N6:N9)</f>
        <v>27</v>
      </c>
      <c r="O10" s="41">
        <f>SUM(O6:O9)</f>
        <v>1</v>
      </c>
      <c r="P10" s="41">
        <f>SUM(P6:P9)</f>
        <v>28</v>
      </c>
      <c r="Q10" s="42">
        <f>IFERROR(P10/M10,"-")</f>
        <v>0.19444444444444</v>
      </c>
      <c r="R10" s="76">
        <f>SUM(R6:R9)</f>
        <v>1</v>
      </c>
      <c r="S10" s="76">
        <f>SUM(S6:S9)</f>
        <v>8</v>
      </c>
      <c r="T10" s="42">
        <f>IFERROR(R10/P10,"-")</f>
        <v>0.035714285714286</v>
      </c>
      <c r="U10" s="338">
        <f>IFERROR(J10/P10,"-")</f>
        <v>3482.1428571429</v>
      </c>
      <c r="V10" s="44">
        <f>SUM(V6:V9)</f>
        <v>2</v>
      </c>
      <c r="W10" s="42">
        <f>IFERROR(V10/P10,"-")</f>
        <v>0.071428571428571</v>
      </c>
      <c r="X10" s="333">
        <f>SUM(X6:X9)</f>
        <v>86000</v>
      </c>
      <c r="Y10" s="333">
        <f>IFERROR(X10/P10,"-")</f>
        <v>3071.4285714286</v>
      </c>
      <c r="Z10" s="333">
        <f>IFERROR(X10/V10,"-")</f>
        <v>43000</v>
      </c>
      <c r="AA10" s="333">
        <f>X10-J10</f>
        <v>-11500</v>
      </c>
      <c r="AB10" s="45">
        <f>X10/J10</f>
        <v>0.88205128205128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83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2.5661538461538</v>
      </c>
      <c r="B6" s="347" t="s">
        <v>84</v>
      </c>
      <c r="C6" s="347" t="s">
        <v>85</v>
      </c>
      <c r="D6" s="347" t="s">
        <v>86</v>
      </c>
      <c r="E6" s="347" t="s">
        <v>87</v>
      </c>
      <c r="F6" s="347" t="s">
        <v>67</v>
      </c>
      <c r="G6" s="88" t="s">
        <v>88</v>
      </c>
      <c r="H6" s="88" t="s">
        <v>89</v>
      </c>
      <c r="I6" s="88" t="s">
        <v>90</v>
      </c>
      <c r="J6" s="330">
        <v>162500</v>
      </c>
      <c r="K6" s="79">
        <v>142</v>
      </c>
      <c r="L6" s="79">
        <v>0</v>
      </c>
      <c r="M6" s="79">
        <v>518</v>
      </c>
      <c r="N6" s="89">
        <v>62</v>
      </c>
      <c r="O6" s="90">
        <v>0</v>
      </c>
      <c r="P6" s="91">
        <f>N6+O6</f>
        <v>62</v>
      </c>
      <c r="Q6" s="80">
        <f>IFERROR(P6/M6,"-")</f>
        <v>0.11969111969112</v>
      </c>
      <c r="R6" s="79">
        <v>4</v>
      </c>
      <c r="S6" s="79">
        <v>13</v>
      </c>
      <c r="T6" s="80">
        <f>IFERROR(R6/(P6),"-")</f>
        <v>0.064516129032258</v>
      </c>
      <c r="U6" s="336">
        <f>IFERROR(J6/SUM(N6:O7),"-")</f>
        <v>674.27385892116</v>
      </c>
      <c r="V6" s="82">
        <v>2</v>
      </c>
      <c r="W6" s="80">
        <f>IF(P6=0,"-",V6/P6)</f>
        <v>0.032258064516129</v>
      </c>
      <c r="X6" s="335">
        <v>177000</v>
      </c>
      <c r="Y6" s="336">
        <f>IFERROR(X6/P6,"-")</f>
        <v>2854.8387096774</v>
      </c>
      <c r="Z6" s="336">
        <f>IFERROR(X6/V6,"-")</f>
        <v>88500</v>
      </c>
      <c r="AA6" s="330">
        <f>SUM(X6:X7)-SUM(J6:J7)</f>
        <v>254500</v>
      </c>
      <c r="AB6" s="83">
        <f>SUM(X6:X7)/SUM(J6:J7)</f>
        <v>2.5661538461538</v>
      </c>
      <c r="AC6" s="77"/>
      <c r="AD6" s="92">
        <v>3</v>
      </c>
      <c r="AE6" s="93">
        <f>IF(P6=0,"",IF(AD6=0,"",(AD6/P6)))</f>
        <v>0.048387096774194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0.048387096774194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20</v>
      </c>
      <c r="AW6" s="105">
        <f>IF(P6=0,"",IF(AV6=0,"",(AV6/P6)))</f>
        <v>0.32258064516129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0.11290322580645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16</v>
      </c>
      <c r="BO6" s="118">
        <f>IF(P6=0,"",IF(BN6=0,"",(BN6/P6)))</f>
        <v>0.25806451612903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9</v>
      </c>
      <c r="BX6" s="125">
        <f>IF(P6=0,"",IF(BW6=0,"",(BW6/P6)))</f>
        <v>0.14516129032258</v>
      </c>
      <c r="BY6" s="126">
        <v>2</v>
      </c>
      <c r="BZ6" s="127">
        <f>IFERROR(BY6/BW6,"-")</f>
        <v>0.22222222222222</v>
      </c>
      <c r="CA6" s="128">
        <v>177000</v>
      </c>
      <c r="CB6" s="129">
        <f>IFERROR(CA6/BW6,"-")</f>
        <v>19666.666666667</v>
      </c>
      <c r="CC6" s="130">
        <v>1</v>
      </c>
      <c r="CD6" s="130"/>
      <c r="CE6" s="130">
        <v>1</v>
      </c>
      <c r="CF6" s="131">
        <v>4</v>
      </c>
      <c r="CG6" s="132">
        <f>IF(P6=0,"",IF(CF6=0,"",(CF6/P6)))</f>
        <v>0.064516129032258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177000</v>
      </c>
      <c r="CQ6" s="139">
        <v>174000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91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524</v>
      </c>
      <c r="L7" s="79">
        <v>355</v>
      </c>
      <c r="M7" s="79">
        <v>393</v>
      </c>
      <c r="N7" s="89">
        <v>177</v>
      </c>
      <c r="O7" s="90">
        <v>2</v>
      </c>
      <c r="P7" s="91">
        <f>N7+O7</f>
        <v>179</v>
      </c>
      <c r="Q7" s="80">
        <f>IFERROR(P7/M7,"-")</f>
        <v>0.45547073791349</v>
      </c>
      <c r="R7" s="79">
        <v>3</v>
      </c>
      <c r="S7" s="79">
        <v>20</v>
      </c>
      <c r="T7" s="80">
        <f>IFERROR(R7/(P7),"-")</f>
        <v>0.016759776536313</v>
      </c>
      <c r="U7" s="336"/>
      <c r="V7" s="82">
        <v>4</v>
      </c>
      <c r="W7" s="80">
        <f>IF(P7=0,"-",V7/P7)</f>
        <v>0.022346368715084</v>
      </c>
      <c r="X7" s="335">
        <v>240000</v>
      </c>
      <c r="Y7" s="336">
        <f>IFERROR(X7/P7,"-")</f>
        <v>1340.782122905</v>
      </c>
      <c r="Z7" s="336">
        <f>IFERROR(X7/V7,"-")</f>
        <v>60000</v>
      </c>
      <c r="AA7" s="330"/>
      <c r="AB7" s="83"/>
      <c r="AC7" s="77"/>
      <c r="AD7" s="92">
        <v>1</v>
      </c>
      <c r="AE7" s="93">
        <f>IF(P7=0,"",IF(AD7=0,"",(AD7/P7)))</f>
        <v>0.0055865921787709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12</v>
      </c>
      <c r="AN7" s="99">
        <f>IF(P7=0,"",IF(AM7=0,"",(AM7/P7)))</f>
        <v>0.067039106145251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18</v>
      </c>
      <c r="AW7" s="105">
        <f>IF(P7=0,"",IF(AV7=0,"",(AV7/P7)))</f>
        <v>0.10055865921788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34</v>
      </c>
      <c r="BF7" s="111">
        <f>IF(P7=0,"",IF(BE7=0,"",(BE7/P7)))</f>
        <v>0.18994413407821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65</v>
      </c>
      <c r="BO7" s="118">
        <f>IF(P7=0,"",IF(BN7=0,"",(BN7/P7)))</f>
        <v>0.36312849162011</v>
      </c>
      <c r="BP7" s="119">
        <v>2</v>
      </c>
      <c r="BQ7" s="120">
        <f>IFERROR(BP7/BN7,"-")</f>
        <v>0.030769230769231</v>
      </c>
      <c r="BR7" s="121">
        <v>20000</v>
      </c>
      <c r="BS7" s="122">
        <f>IFERROR(BR7/BN7,"-")</f>
        <v>307.69230769231</v>
      </c>
      <c r="BT7" s="123">
        <v>1</v>
      </c>
      <c r="BU7" s="123"/>
      <c r="BV7" s="123">
        <v>1</v>
      </c>
      <c r="BW7" s="124">
        <v>39</v>
      </c>
      <c r="BX7" s="125">
        <f>IF(P7=0,"",IF(BW7=0,"",(BW7/P7)))</f>
        <v>0.21787709497207</v>
      </c>
      <c r="BY7" s="126">
        <v>1</v>
      </c>
      <c r="BZ7" s="127">
        <f>IFERROR(BY7/BW7,"-")</f>
        <v>0.025641025641026</v>
      </c>
      <c r="CA7" s="128">
        <v>35000</v>
      </c>
      <c r="CB7" s="129">
        <f>IFERROR(CA7/BW7,"-")</f>
        <v>897.4358974359</v>
      </c>
      <c r="CC7" s="130"/>
      <c r="CD7" s="130"/>
      <c r="CE7" s="130">
        <v>1</v>
      </c>
      <c r="CF7" s="131">
        <v>10</v>
      </c>
      <c r="CG7" s="132">
        <f>IF(P7=0,"",IF(CF7=0,"",(CF7/P7)))</f>
        <v>0.055865921787709</v>
      </c>
      <c r="CH7" s="133">
        <v>1</v>
      </c>
      <c r="CI7" s="134">
        <f>IFERROR(CH7/CF7,"-")</f>
        <v>0.1</v>
      </c>
      <c r="CJ7" s="135">
        <v>185000</v>
      </c>
      <c r="CK7" s="136">
        <f>IFERROR(CJ7/CF7,"-")</f>
        <v>18500</v>
      </c>
      <c r="CL7" s="137"/>
      <c r="CM7" s="137"/>
      <c r="CN7" s="137">
        <v>1</v>
      </c>
      <c r="CO7" s="138">
        <v>4</v>
      </c>
      <c r="CP7" s="139">
        <v>240000</v>
      </c>
      <c r="CQ7" s="139">
        <v>185000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2.5661538461538</v>
      </c>
      <c r="B10" s="39"/>
      <c r="C10" s="39"/>
      <c r="D10" s="39"/>
      <c r="E10" s="39"/>
      <c r="F10" s="39"/>
      <c r="G10" s="40" t="s">
        <v>92</v>
      </c>
      <c r="H10" s="40"/>
      <c r="I10" s="40"/>
      <c r="J10" s="333">
        <f>SUM(J6:J9)</f>
        <v>162500</v>
      </c>
      <c r="K10" s="41">
        <f>SUM(K6:K9)</f>
        <v>666</v>
      </c>
      <c r="L10" s="41">
        <f>SUM(L6:L9)</f>
        <v>355</v>
      </c>
      <c r="M10" s="41">
        <f>SUM(M6:M9)</f>
        <v>911</v>
      </c>
      <c r="N10" s="41">
        <f>SUM(N6:N9)</f>
        <v>239</v>
      </c>
      <c r="O10" s="41">
        <f>SUM(O6:O9)</f>
        <v>2</v>
      </c>
      <c r="P10" s="41">
        <f>SUM(P6:P9)</f>
        <v>241</v>
      </c>
      <c r="Q10" s="42">
        <f>IFERROR(P10/M10,"-")</f>
        <v>0.26454445664105</v>
      </c>
      <c r="R10" s="76">
        <f>SUM(R6:R9)</f>
        <v>7</v>
      </c>
      <c r="S10" s="76">
        <f>SUM(S6:S9)</f>
        <v>33</v>
      </c>
      <c r="T10" s="42">
        <f>IFERROR(R10/P10,"-")</f>
        <v>0.029045643153527</v>
      </c>
      <c r="U10" s="338">
        <f>IFERROR(J10/P10,"-")</f>
        <v>674.27385892116</v>
      </c>
      <c r="V10" s="44">
        <f>SUM(V6:V9)</f>
        <v>6</v>
      </c>
      <c r="W10" s="42">
        <f>IFERROR(V10/P10,"-")</f>
        <v>0.024896265560166</v>
      </c>
      <c r="X10" s="333">
        <f>SUM(X6:X9)</f>
        <v>417000</v>
      </c>
      <c r="Y10" s="333">
        <f>IFERROR(X10/P10,"-")</f>
        <v>1730.2904564315</v>
      </c>
      <c r="Z10" s="333">
        <f>IFERROR(X10/V10,"-")</f>
        <v>69500</v>
      </c>
      <c r="AA10" s="333">
        <f>X10-J10</f>
        <v>254500</v>
      </c>
      <c r="AB10" s="45">
        <f>X10/J10</f>
        <v>2.5661538461538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93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94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95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96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97</v>
      </c>
      <c r="C6" s="347"/>
      <c r="D6" s="347" t="s">
        <v>98</v>
      </c>
      <c r="E6" s="175" t="s">
        <v>99</v>
      </c>
      <c r="F6" s="175" t="s">
        <v>100</v>
      </c>
      <c r="G6" s="340">
        <v>0</v>
      </c>
      <c r="H6" s="340">
        <v>1700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101</v>
      </c>
      <c r="C7" s="347"/>
      <c r="D7" s="347" t="s">
        <v>98</v>
      </c>
      <c r="E7" s="175" t="s">
        <v>102</v>
      </c>
      <c r="F7" s="175" t="s">
        <v>100</v>
      </c>
      <c r="G7" s="340">
        <v>0</v>
      </c>
      <c r="H7" s="340">
        <v>1700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103</v>
      </c>
      <c r="C8" s="347"/>
      <c r="D8" s="347" t="s">
        <v>98</v>
      </c>
      <c r="E8" s="175" t="s">
        <v>104</v>
      </c>
      <c r="F8" s="175" t="s">
        <v>100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105</v>
      </c>
      <c r="C9" s="347"/>
      <c r="D9" s="347" t="s">
        <v>98</v>
      </c>
      <c r="E9" s="175" t="s">
        <v>106</v>
      </c>
      <c r="F9" s="175" t="s">
        <v>100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107</v>
      </c>
      <c r="C10" s="347"/>
      <c r="D10" s="347" t="s">
        <v>98</v>
      </c>
      <c r="E10" s="175" t="s">
        <v>108</v>
      </c>
      <c r="F10" s="175" t="s">
        <v>100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 t="str">
        <f>Y13</f>
        <v>0</v>
      </c>
      <c r="B13" s="250"/>
      <c r="C13" s="250"/>
      <c r="D13" s="250"/>
      <c r="E13" s="251" t="s">
        <v>109</v>
      </c>
      <c r="F13" s="251"/>
      <c r="G13" s="343">
        <f>SUM(G6:G12)</f>
        <v>0</v>
      </c>
      <c r="H13" s="343"/>
      <c r="I13" s="250">
        <f>SUM(I6:I12)</f>
        <v>0</v>
      </c>
      <c r="J13" s="250">
        <f>SUM(J6:J12)</f>
        <v>0</v>
      </c>
      <c r="K13" s="250">
        <f>SUM(K6:K12)</f>
        <v>0</v>
      </c>
      <c r="L13" s="250">
        <f>SUM(L6:L12)</f>
        <v>0</v>
      </c>
      <c r="M13" s="250">
        <f>SUM(M6:M12)</f>
        <v>0</v>
      </c>
      <c r="N13" s="252" t="str">
        <f>IFERROR(L13/K13,"-")</f>
        <v>-</v>
      </c>
      <c r="O13" s="253">
        <f>SUM(O6:O12)</f>
        <v>0</v>
      </c>
      <c r="P13" s="253">
        <f>SUM(P6:P12)</f>
        <v>0</v>
      </c>
      <c r="Q13" s="252" t="str">
        <f>IFERROR(O13/L13,"-")</f>
        <v>-</v>
      </c>
      <c r="R13" s="254" t="str">
        <f>IFERROR(G13/L13,"-")</f>
        <v>-</v>
      </c>
      <c r="S13" s="255">
        <f>SUM(S6:S12)</f>
        <v>0</v>
      </c>
      <c r="T13" s="252" t="str">
        <f>IFERROR(S13/L13,"-")</f>
        <v>-</v>
      </c>
      <c r="U13" s="343">
        <f>SUM(U6:U12)</f>
        <v>0</v>
      </c>
      <c r="V13" s="343" t="str">
        <f>IFERROR(U13/L13,"-")</f>
        <v>-</v>
      </c>
      <c r="W13" s="343" t="str">
        <f>IFERROR(U13/S13,"-")</f>
        <v>-</v>
      </c>
      <c r="X13" s="343">
        <f>U13-G13</f>
        <v>0</v>
      </c>
      <c r="Y13" s="256" t="str">
        <f>U13/G13</f>
        <v>0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110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1.9880724739892</v>
      </c>
      <c r="B6" s="347" t="s">
        <v>111</v>
      </c>
      <c r="C6" s="347"/>
      <c r="D6" s="347"/>
      <c r="E6" s="175" t="s">
        <v>112</v>
      </c>
      <c r="F6" s="175" t="s">
        <v>100</v>
      </c>
      <c r="G6" s="340">
        <v>8802496</v>
      </c>
      <c r="H6" s="176">
        <v>6070</v>
      </c>
      <c r="I6" s="176">
        <v>0</v>
      </c>
      <c r="J6" s="176">
        <v>418321</v>
      </c>
      <c r="K6" s="177">
        <v>2478</v>
      </c>
      <c r="L6" s="179">
        <f>IFERROR(K6/J6,"-")</f>
        <v>0.0059236806184724</v>
      </c>
      <c r="M6" s="176">
        <v>122</v>
      </c>
      <c r="N6" s="176">
        <v>749</v>
      </c>
      <c r="O6" s="179">
        <f>IFERROR(M6/(K6),"-")</f>
        <v>0.049233252623083</v>
      </c>
      <c r="P6" s="180">
        <f>IFERROR(G6/SUM(K6:K6),"-")</f>
        <v>3552.2582728006</v>
      </c>
      <c r="Q6" s="181">
        <v>263</v>
      </c>
      <c r="R6" s="179">
        <f>IF(K6=0,"-",Q6/K6)</f>
        <v>0.10613397901533</v>
      </c>
      <c r="S6" s="345">
        <v>17500000</v>
      </c>
      <c r="T6" s="346">
        <f>IFERROR(S6/K6,"-")</f>
        <v>7062.1468926554</v>
      </c>
      <c r="U6" s="346">
        <f>IFERROR(S6/Q6,"-")</f>
        <v>66539.923954373</v>
      </c>
      <c r="V6" s="340">
        <f>SUM(S6:S6)-SUM(G6:G6)</f>
        <v>8697504</v>
      </c>
      <c r="W6" s="183">
        <f>SUM(S6:S6)/SUM(G6:G6)</f>
        <v>1.9880724739892</v>
      </c>
      <c r="Y6" s="184">
        <v>2</v>
      </c>
      <c r="Z6" s="185">
        <f>IF(K6=0,"",IF(Y6=0,"",(Y6/K6)))</f>
        <v>0.00080710250201776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</v>
      </c>
      <c r="AI6" s="191">
        <f>IF(K6=0,"",IF(AH6=0,"",(AH6/K6)))</f>
        <v>0.0012106537530266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31</v>
      </c>
      <c r="AR6" s="197">
        <f>IF(K6=0,"",IF(AQ6=0,"",(AQ6/K6)))</f>
        <v>0.012510088781275</v>
      </c>
      <c r="AS6" s="196">
        <v>2</v>
      </c>
      <c r="AT6" s="198">
        <f>IFERROR(AS6/AQ6,"-")</f>
        <v>0.064516129032258</v>
      </c>
      <c r="AU6" s="199">
        <v>20000</v>
      </c>
      <c r="AV6" s="200">
        <f>IFERROR(AU6/AQ6,"-")</f>
        <v>645.16129032258</v>
      </c>
      <c r="AW6" s="201">
        <v>1</v>
      </c>
      <c r="AX6" s="201"/>
      <c r="AY6" s="201">
        <v>1</v>
      </c>
      <c r="AZ6" s="202">
        <v>105</v>
      </c>
      <c r="BA6" s="203">
        <f>IF(K6=0,"",IF(AZ6=0,"",(AZ6/K6)))</f>
        <v>0.042372881355932</v>
      </c>
      <c r="BB6" s="202">
        <v>6</v>
      </c>
      <c r="BC6" s="204">
        <f>IFERROR(BB6/AZ6,"-")</f>
        <v>0.057142857142857</v>
      </c>
      <c r="BD6" s="205">
        <v>68000</v>
      </c>
      <c r="BE6" s="206">
        <f>IFERROR(BD6/AZ6,"-")</f>
        <v>647.61904761905</v>
      </c>
      <c r="BF6" s="207">
        <v>4</v>
      </c>
      <c r="BG6" s="207"/>
      <c r="BH6" s="207">
        <v>2</v>
      </c>
      <c r="BI6" s="208">
        <v>1365</v>
      </c>
      <c r="BJ6" s="209">
        <f>IF(K6=0,"",IF(BI6=0,"",(BI6/K6)))</f>
        <v>0.55084745762712</v>
      </c>
      <c r="BK6" s="210">
        <v>113</v>
      </c>
      <c r="BL6" s="211">
        <f>IFERROR(BK6/BI6,"-")</f>
        <v>0.082783882783883</v>
      </c>
      <c r="BM6" s="212">
        <v>5238000</v>
      </c>
      <c r="BN6" s="213">
        <f>IFERROR(BM6/BI6,"-")</f>
        <v>3837.3626373626</v>
      </c>
      <c r="BO6" s="214">
        <v>40</v>
      </c>
      <c r="BP6" s="214">
        <v>18</v>
      </c>
      <c r="BQ6" s="214">
        <v>55</v>
      </c>
      <c r="BR6" s="215">
        <v>792</v>
      </c>
      <c r="BS6" s="216">
        <f>IF(K6=0,"",IF(BR6=0,"",(BR6/K6)))</f>
        <v>0.31961259079903</v>
      </c>
      <c r="BT6" s="217">
        <v>108</v>
      </c>
      <c r="BU6" s="218">
        <f>IFERROR(BT6/BR6,"-")</f>
        <v>0.13636363636364</v>
      </c>
      <c r="BV6" s="219">
        <v>9389000</v>
      </c>
      <c r="BW6" s="220">
        <f>IFERROR(BV6/BR6,"-")</f>
        <v>11854.797979798</v>
      </c>
      <c r="BX6" s="221">
        <v>35</v>
      </c>
      <c r="BY6" s="221">
        <v>15</v>
      </c>
      <c r="BZ6" s="221">
        <v>58</v>
      </c>
      <c r="CA6" s="222">
        <v>180</v>
      </c>
      <c r="CB6" s="223">
        <f>IF(K6=0,"",IF(CA6=0,"",(CA6/K6)))</f>
        <v>0.072639225181598</v>
      </c>
      <c r="CC6" s="224">
        <v>34</v>
      </c>
      <c r="CD6" s="225">
        <f>IFERROR(CC6/CA6,"-")</f>
        <v>0.18888888888889</v>
      </c>
      <c r="CE6" s="226">
        <v>2785000</v>
      </c>
      <c r="CF6" s="227">
        <f>IFERROR(CE6/CA6,"-")</f>
        <v>15472.222222222</v>
      </c>
      <c r="CG6" s="228">
        <v>7</v>
      </c>
      <c r="CH6" s="228">
        <v>5</v>
      </c>
      <c r="CI6" s="228">
        <v>22</v>
      </c>
      <c r="CJ6" s="229">
        <v>263</v>
      </c>
      <c r="CK6" s="230">
        <v>17500000</v>
      </c>
      <c r="CL6" s="230">
        <v>1773000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113</v>
      </c>
      <c r="C7" s="347"/>
      <c r="D7" s="347"/>
      <c r="E7" s="175" t="s">
        <v>114</v>
      </c>
      <c r="F7" s="175" t="s">
        <v>100</v>
      </c>
      <c r="G7" s="340">
        <v>0</v>
      </c>
      <c r="H7" s="176">
        <v>0</v>
      </c>
      <c r="I7" s="176">
        <v>0</v>
      </c>
      <c r="J7" s="176">
        <v>0</v>
      </c>
      <c r="K7" s="177">
        <v>0</v>
      </c>
      <c r="L7" s="179" t="str">
        <f>IFERROR(K7/J7,"-")</f>
        <v>-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1.0041858792888</v>
      </c>
      <c r="B8" s="347" t="s">
        <v>115</v>
      </c>
      <c r="C8" s="347"/>
      <c r="D8" s="347"/>
      <c r="E8" s="175" t="s">
        <v>116</v>
      </c>
      <c r="F8" s="175" t="s">
        <v>100</v>
      </c>
      <c r="G8" s="340">
        <v>2163942</v>
      </c>
      <c r="H8" s="176">
        <v>1790</v>
      </c>
      <c r="I8" s="176">
        <v>0</v>
      </c>
      <c r="J8" s="176">
        <v>32691</v>
      </c>
      <c r="K8" s="177">
        <v>882</v>
      </c>
      <c r="L8" s="179">
        <f>IFERROR(K8/J8,"-")</f>
        <v>0.026979902725521</v>
      </c>
      <c r="M8" s="176">
        <v>16</v>
      </c>
      <c r="N8" s="176">
        <v>348</v>
      </c>
      <c r="O8" s="179">
        <f>IFERROR(M8/(K8),"-")</f>
        <v>0.018140589569161</v>
      </c>
      <c r="P8" s="180">
        <f>IFERROR(G8/SUM(K8:K8),"-")</f>
        <v>2453.4489795918</v>
      </c>
      <c r="Q8" s="181">
        <v>60</v>
      </c>
      <c r="R8" s="179">
        <f>IF(K8=0,"-",Q8/K8)</f>
        <v>0.068027210884354</v>
      </c>
      <c r="S8" s="345">
        <v>2173000</v>
      </c>
      <c r="T8" s="346">
        <f>IFERROR(S8/K8,"-")</f>
        <v>2463.7188208617</v>
      </c>
      <c r="U8" s="346">
        <f>IFERROR(S8/Q8,"-")</f>
        <v>36216.666666667</v>
      </c>
      <c r="V8" s="340">
        <f>SUM(S8:S8)-SUM(G8:G8)</f>
        <v>9058</v>
      </c>
      <c r="W8" s="183">
        <f>SUM(S8:S8)/SUM(G8:G8)</f>
        <v>1.0041858792888</v>
      </c>
      <c r="Y8" s="184">
        <v>45</v>
      </c>
      <c r="Z8" s="185">
        <f>IF(K8=0,"",IF(Y8=0,"",(Y8/K8)))</f>
        <v>0.051020408163265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152</v>
      </c>
      <c r="AI8" s="191">
        <f>IF(K8=0,"",IF(AH8=0,"",(AH8/K8)))</f>
        <v>0.17233560090703</v>
      </c>
      <c r="AJ8" s="190">
        <v>4</v>
      </c>
      <c r="AK8" s="192">
        <f>IFERROR(AJ8/AH8,"-")</f>
        <v>0.026315789473684</v>
      </c>
      <c r="AL8" s="193">
        <v>22000</v>
      </c>
      <c r="AM8" s="194">
        <f>IFERROR(AL8/AH8,"-")</f>
        <v>144.73684210526</v>
      </c>
      <c r="AN8" s="195">
        <v>2</v>
      </c>
      <c r="AO8" s="195">
        <v>2</v>
      </c>
      <c r="AP8" s="195"/>
      <c r="AQ8" s="196">
        <v>137</v>
      </c>
      <c r="AR8" s="197">
        <f>IF(K8=0,"",IF(AQ8=0,"",(AQ8/K8)))</f>
        <v>0.15532879818594</v>
      </c>
      <c r="AS8" s="196">
        <v>3</v>
      </c>
      <c r="AT8" s="198">
        <f>IFERROR(AS8/AQ8,"-")</f>
        <v>0.021897810218978</v>
      </c>
      <c r="AU8" s="199">
        <v>21000</v>
      </c>
      <c r="AV8" s="200">
        <f>IFERROR(AU8/AQ8,"-")</f>
        <v>153.28467153285</v>
      </c>
      <c r="AW8" s="201">
        <v>2</v>
      </c>
      <c r="AX8" s="201">
        <v>1</v>
      </c>
      <c r="AY8" s="201"/>
      <c r="AZ8" s="202">
        <v>230</v>
      </c>
      <c r="BA8" s="203">
        <f>IF(K8=0,"",IF(AZ8=0,"",(AZ8/K8)))</f>
        <v>0.26077097505669</v>
      </c>
      <c r="BB8" s="202">
        <v>12</v>
      </c>
      <c r="BC8" s="204">
        <f>IFERROR(BB8/AZ8,"-")</f>
        <v>0.052173913043478</v>
      </c>
      <c r="BD8" s="205">
        <v>315000</v>
      </c>
      <c r="BE8" s="206">
        <f>IFERROR(BD8/AZ8,"-")</f>
        <v>1369.5652173913</v>
      </c>
      <c r="BF8" s="207">
        <v>5</v>
      </c>
      <c r="BG8" s="207">
        <v>1</v>
      </c>
      <c r="BH8" s="207">
        <v>6</v>
      </c>
      <c r="BI8" s="208">
        <v>209</v>
      </c>
      <c r="BJ8" s="209">
        <f>IF(K8=0,"",IF(BI8=0,"",(BI8/K8)))</f>
        <v>0.23696145124717</v>
      </c>
      <c r="BK8" s="210">
        <v>18</v>
      </c>
      <c r="BL8" s="211">
        <f>IFERROR(BK8/BI8,"-")</f>
        <v>0.086124401913876</v>
      </c>
      <c r="BM8" s="212">
        <v>309000</v>
      </c>
      <c r="BN8" s="213">
        <f>IFERROR(BM8/BI8,"-")</f>
        <v>1478.4688995215</v>
      </c>
      <c r="BO8" s="214">
        <v>2</v>
      </c>
      <c r="BP8" s="214">
        <v>5</v>
      </c>
      <c r="BQ8" s="214">
        <v>11</v>
      </c>
      <c r="BR8" s="215">
        <v>93</v>
      </c>
      <c r="BS8" s="216">
        <f>IF(K8=0,"",IF(BR8=0,"",(BR8/K8)))</f>
        <v>0.10544217687075</v>
      </c>
      <c r="BT8" s="217">
        <v>20</v>
      </c>
      <c r="BU8" s="218">
        <f>IFERROR(BT8/BR8,"-")</f>
        <v>0.21505376344086</v>
      </c>
      <c r="BV8" s="219">
        <v>1443000</v>
      </c>
      <c r="BW8" s="220">
        <f>IFERROR(BV8/BR8,"-")</f>
        <v>15516.129032258</v>
      </c>
      <c r="BX8" s="221">
        <v>9</v>
      </c>
      <c r="BY8" s="221">
        <v>2</v>
      </c>
      <c r="BZ8" s="221">
        <v>9</v>
      </c>
      <c r="CA8" s="222">
        <v>16</v>
      </c>
      <c r="CB8" s="223">
        <f>IF(K8=0,"",IF(CA8=0,"",(CA8/K8)))</f>
        <v>0.018140589569161</v>
      </c>
      <c r="CC8" s="224">
        <v>3</v>
      </c>
      <c r="CD8" s="225">
        <f>IFERROR(CC8/CA8,"-")</f>
        <v>0.1875</v>
      </c>
      <c r="CE8" s="226">
        <v>63000</v>
      </c>
      <c r="CF8" s="227">
        <f>IFERROR(CE8/CA8,"-")</f>
        <v>3937.5</v>
      </c>
      <c r="CG8" s="228"/>
      <c r="CH8" s="228"/>
      <c r="CI8" s="228">
        <v>3</v>
      </c>
      <c r="CJ8" s="229">
        <v>60</v>
      </c>
      <c r="CK8" s="230">
        <v>2173000</v>
      </c>
      <c r="CL8" s="230">
        <v>958000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117</v>
      </c>
      <c r="F11" s="251"/>
      <c r="G11" s="343">
        <f>SUM(G6:G10)</f>
        <v>10966438</v>
      </c>
      <c r="H11" s="250">
        <f>SUM(H6:H10)</f>
        <v>7860</v>
      </c>
      <c r="I11" s="250">
        <f>SUM(I6:I10)</f>
        <v>0</v>
      </c>
      <c r="J11" s="250">
        <f>SUM(J6:J10)</f>
        <v>451012</v>
      </c>
      <c r="K11" s="250">
        <f>SUM(K6:K10)</f>
        <v>3360</v>
      </c>
      <c r="L11" s="252">
        <f>IFERROR(K11/J11,"-")</f>
        <v>0.0074499126409053</v>
      </c>
      <c r="M11" s="253">
        <f>SUM(M6:M10)</f>
        <v>138</v>
      </c>
      <c r="N11" s="253">
        <f>SUM(N6:N10)</f>
        <v>1097</v>
      </c>
      <c r="O11" s="252">
        <f>IFERROR(M11/K11,"-")</f>
        <v>0.041071428571429</v>
      </c>
      <c r="P11" s="254">
        <f>IFERROR(G11/K11,"-")</f>
        <v>3263.8208333333</v>
      </c>
      <c r="Q11" s="255">
        <f>SUM(Q6:Q10)</f>
        <v>323</v>
      </c>
      <c r="R11" s="252">
        <f>IFERROR(Q11/K11,"-")</f>
        <v>0.096130952380952</v>
      </c>
      <c r="S11" s="343">
        <f>SUM(S6:S10)</f>
        <v>19673000</v>
      </c>
      <c r="T11" s="343">
        <f>IFERROR(S11/K11,"-")</f>
        <v>5855.0595238095</v>
      </c>
      <c r="U11" s="343">
        <f>IFERROR(S11/Q11,"-")</f>
        <v>60907.120743034</v>
      </c>
      <c r="V11" s="343">
        <f>S11-G11</f>
        <v>8706562</v>
      </c>
      <c r="W11" s="256">
        <f>S11/G11</f>
        <v>1.7939279828145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